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01" yWindow="65476" windowWidth="15480" windowHeight="6615" tabRatio="852" activeTab="0"/>
  </bookViews>
  <sheets>
    <sheet name="М" sheetId="1" r:id="rId1"/>
    <sheet name="Ж" sheetId="2" r:id="rId2"/>
    <sheet name="лк" sheetId="3" r:id="rId3"/>
    <sheet name="Вывод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DataChel">'[7]main'!$J:$W</definedName>
    <definedName name="DistKrName1">'[7]tmp'!$F$31</definedName>
    <definedName name="DistKrName2">'[7]tmp'!$F$32</definedName>
    <definedName name="DistKrName4">'[7]tmp'!$F$34</definedName>
    <definedName name="DistKrName5">'[7]tmp'!$F$35</definedName>
    <definedName name="DistVariant">'[7]tmp'!$B$28:$B$30</definedName>
    <definedName name="FlagAdd1toNameKom">'[7]tmp'!$B$60</definedName>
    <definedName name="kl1">#REF!</definedName>
    <definedName name="kl2">#REF!</definedName>
    <definedName name="kl3">#REF!</definedName>
    <definedName name="klass1_V">#REF!</definedName>
    <definedName name="klass2_B">#REF!</definedName>
    <definedName name="klass3_A">#REF!</definedName>
    <definedName name="och">#REF!</definedName>
    <definedName name="ochki">#REF!</definedName>
    <definedName name="sh">'[5]tmp'!$A$1</definedName>
    <definedName name="sh2">'[5]tmp'!$A$2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shd">'[5]tmp'!$A$3</definedName>
    <definedName name="shw">'[5]tmp'!$K$3</definedName>
    <definedName name="Variant1">'[7]tmp'!$C$31</definedName>
    <definedName name="Variant2">'[7]tmp'!$C$32</definedName>
    <definedName name="Variant3">'[7]tmp'!$C$33</definedName>
    <definedName name="Variant4">'[7]tmp'!$C$34</definedName>
    <definedName name="Variant5">'[7]tmp'!$C$35</definedName>
    <definedName name="VitrinaList">'[2]Start'!$F$17:$F$34</definedName>
    <definedName name="VitrinaNum">'[2]Start'!$F$15</definedName>
    <definedName name="выа">#REF!</definedName>
    <definedName name="г">'[5]tmp'!$A$3</definedName>
    <definedName name="е">'[5]tmp'!$A$1</definedName>
    <definedName name="к">#REF!</definedName>
    <definedName name="н">'[5]tmp'!$A$2</definedName>
    <definedName name="Пол">'[6]tmp'!$F$42:$F$43</definedName>
    <definedName name="Разряды">'[7]tmp'!$C$43:$C$54</definedName>
    <definedName name="свод">#REF!</definedName>
    <definedName name="Таблица_разрядов">'[7]tmp'!$C$42:$D$54</definedName>
    <definedName name="у">#REF!</definedName>
    <definedName name="ц">#REF!</definedName>
    <definedName name="ш">'[5]tmp'!$K$3</definedName>
    <definedName name="щ">#REF!</definedName>
    <definedName name="ы">#REF!</definedName>
  </definedNames>
  <calcPr fullCalcOnLoad="1"/>
</workbook>
</file>

<file path=xl/comments1.xml><?xml version="1.0" encoding="utf-8"?>
<comments xmlns="http://schemas.openxmlformats.org/spreadsheetml/2006/main">
  <authors>
    <author>vokatto</author>
  </authors>
  <commentList>
    <comment ref="AB6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H6" authorId="0">
      <text>
        <r>
          <rPr>
            <b/>
            <sz val="14"/>
            <color indexed="12"/>
            <rFont val="Tahoma"/>
            <family val="2"/>
          </rPr>
          <t>Сюда писать "сн с дист", если сошел участник</t>
        </r>
      </text>
    </comment>
  </commentList>
</comments>
</file>

<file path=xl/comments2.xml><?xml version="1.0" encoding="utf-8"?>
<comments xmlns="http://schemas.openxmlformats.org/spreadsheetml/2006/main">
  <authors>
    <author>vokatto</author>
  </authors>
  <commentList>
    <comment ref="AC6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I6" authorId="0">
      <text>
        <r>
          <rPr>
            <b/>
            <sz val="14"/>
            <color indexed="12"/>
            <rFont val="Tahoma"/>
            <family val="2"/>
          </rPr>
          <t>Сюда писать "сн с дист", если сошел участник</t>
        </r>
      </text>
    </comment>
  </commentList>
</comments>
</file>

<file path=xl/comments4.xml><?xml version="1.0" encoding="utf-8"?>
<comments xmlns="http://schemas.openxmlformats.org/spreadsheetml/2006/main">
  <authors>
    <author>vokatto</author>
  </authors>
  <commentList>
    <comment ref="T5" authorId="0">
      <text>
        <r>
          <rPr>
            <b/>
            <sz val="8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X5" authorId="0">
      <text>
        <r>
          <rPr>
            <b/>
            <sz val="11"/>
            <color indexed="10"/>
            <rFont val="Tahoma"/>
            <family val="2"/>
          </rPr>
          <t>сюда писать "сход", если участник сошел</t>
        </r>
      </text>
    </comment>
    <comment ref="AE5" authorId="0">
      <text>
        <r>
          <rPr>
            <b/>
            <sz val="8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</commentList>
</comments>
</file>

<file path=xl/sharedStrings.xml><?xml version="1.0" encoding="utf-8"?>
<sst xmlns="http://schemas.openxmlformats.org/spreadsheetml/2006/main" count="1232" uniqueCount="316">
  <si>
    <t>Команда</t>
  </si>
  <si>
    <t>ранг</t>
  </si>
  <si>
    <t>Результат</t>
  </si>
  <si>
    <t>Место</t>
  </si>
  <si>
    <t>% от результата победителя</t>
  </si>
  <si>
    <t>№ п/п</t>
  </si>
  <si>
    <t>№ команды</t>
  </si>
  <si>
    <t>кол-во снятий</t>
  </si>
  <si>
    <t>Ранг дистанции</t>
  </si>
  <si>
    <t>Выполненный разряд</t>
  </si>
  <si>
    <t>кв:</t>
  </si>
  <si>
    <t>Служебное</t>
  </si>
  <si>
    <t>Регион</t>
  </si>
  <si>
    <t>Время на дистанции</t>
  </si>
  <si>
    <t>Универсиада</t>
  </si>
  <si>
    <t>Представитель</t>
  </si>
  <si>
    <t>Главный судья____________________________ /А.В. Дегтярев, сРк, г. Москва/</t>
  </si>
  <si>
    <t>лички</t>
  </si>
  <si>
    <t>Примечание</t>
  </si>
  <si>
    <t>Номер участника</t>
  </si>
  <si>
    <t>Участник</t>
  </si>
  <si>
    <t>Год</t>
  </si>
  <si>
    <t>Разряд</t>
  </si>
  <si>
    <t>Пол</t>
  </si>
  <si>
    <t>Номер чипа</t>
  </si>
  <si>
    <t>Анжеро-Судженск</t>
  </si>
  <si>
    <t>Кемеровская область</t>
  </si>
  <si>
    <t>Аглушевич С.Г.</t>
  </si>
  <si>
    <t>101.6</t>
  </si>
  <si>
    <t>Сорокин Евгений</t>
  </si>
  <si>
    <t>КМС</t>
  </si>
  <si>
    <t>м</t>
  </si>
  <si>
    <t>101.5</t>
  </si>
  <si>
    <t>Савельева Светлана</t>
  </si>
  <si>
    <t>МС</t>
  </si>
  <si>
    <t>ж</t>
  </si>
  <si>
    <t>да</t>
  </si>
  <si>
    <t>МАИ</t>
  </si>
  <si>
    <t>Москва</t>
  </si>
  <si>
    <t>102.3</t>
  </si>
  <si>
    <t>101.1</t>
  </si>
  <si>
    <t>Аглушевич Андрей</t>
  </si>
  <si>
    <t>101.3</t>
  </si>
  <si>
    <t>Немов Антон</t>
  </si>
  <si>
    <t>102.1</t>
  </si>
  <si>
    <t>Кололеев Дмитрий</t>
  </si>
  <si>
    <t>102.2</t>
  </si>
  <si>
    <t>Абрамов Алексей</t>
  </si>
  <si>
    <t>I</t>
  </si>
  <si>
    <t>102.4</t>
  </si>
  <si>
    <t>Лапкин Дмитрий</t>
  </si>
  <si>
    <t>102.5</t>
  </si>
  <si>
    <t>102.6</t>
  </si>
  <si>
    <t>Сорокин Виктор</t>
  </si>
  <si>
    <t>Место команды</t>
  </si>
  <si>
    <t>Суммарное время команды на дистанции</t>
  </si>
  <si>
    <t>% от результата
команды-победителя</t>
  </si>
  <si>
    <t>Служебное - команда</t>
  </si>
  <si>
    <t>Результат команды</t>
  </si>
  <si>
    <t>МГСУ</t>
  </si>
  <si>
    <t>Ступаков А А</t>
  </si>
  <si>
    <t>103.1</t>
  </si>
  <si>
    <t>Горьев Александр</t>
  </si>
  <si>
    <t>РГУФК</t>
  </si>
  <si>
    <t>Сафронова М.Ю.</t>
  </si>
  <si>
    <t>Николенко Иван</t>
  </si>
  <si>
    <t>105.1</t>
  </si>
  <si>
    <t>101.2</t>
  </si>
  <si>
    <t>Аглушевич Сергей</t>
  </si>
  <si>
    <t>103.2</t>
  </si>
  <si>
    <t>Тимохов Павел</t>
  </si>
  <si>
    <t>Сафронова Мария</t>
  </si>
  <si>
    <t>105.2</t>
  </si>
  <si>
    <t>103.3</t>
  </si>
  <si>
    <t>Строганов Андрей</t>
  </si>
  <si>
    <t>Зинов Дмитрий</t>
  </si>
  <si>
    <t>105.3</t>
  </si>
  <si>
    <t>101.4</t>
  </si>
  <si>
    <t>103.4</t>
  </si>
  <si>
    <t>Лакутинова Екатерина</t>
  </si>
  <si>
    <t>Платонов Денис</t>
  </si>
  <si>
    <t>105.4</t>
  </si>
  <si>
    <t>Сабитов Александр</t>
  </si>
  <si>
    <t>103.5</t>
  </si>
  <si>
    <t>Кассин Дмитрий</t>
  </si>
  <si>
    <t>Мазалова Ольга</t>
  </si>
  <si>
    <t>105.5</t>
  </si>
  <si>
    <t>Мироненко Сергей</t>
  </si>
  <si>
    <t>103.7</t>
  </si>
  <si>
    <t>Белкин Артем</t>
  </si>
  <si>
    <t>Смольянова Анастасия</t>
  </si>
  <si>
    <t>105.6</t>
  </si>
  <si>
    <t>Кришталенко Мария</t>
  </si>
  <si>
    <r>
      <t xml:space="preserve">III ОТКРЫТЫЙ КУБОК РОССИИ ПО СПОРТИВНОМУ  ТУРИЗМУ ПАМЯТИ В.КОНДРАТЬЕВА
</t>
    </r>
    <r>
      <rPr>
        <sz val="16"/>
        <rFont val="Arial"/>
        <family val="2"/>
      </rPr>
      <t>(ДИСЦИПЛИНА - ДИСТАНЦИИ - ПЕШЕХОДНЫЕ)</t>
    </r>
  </si>
  <si>
    <t>07 июля 2007 года</t>
  </si>
  <si>
    <t>Московская  обл., Рузский р-он, о/к Васильевское</t>
  </si>
  <si>
    <t>Предварительный протокол соревнований на Дистанции - пешеходной (КОРОТКОЙ, ЛИЧНОЙ) 5 класса, код ВРВС 0840241411Я</t>
  </si>
  <si>
    <t>Зам. Гл. секретаря Дистанции - пешеходной (короткой, личной) ________________________ /Ю.А. Путимцева, с1к, г. Москва/</t>
  </si>
  <si>
    <t>Старт 1 круга</t>
  </si>
  <si>
    <t>Финиш 1 круга</t>
  </si>
  <si>
    <t>Кол-во снятий</t>
  </si>
  <si>
    <t>Время 1 круга</t>
  </si>
  <si>
    <t>Отсечка на 1 круге</t>
  </si>
  <si>
    <t>Результат 1 круга</t>
  </si>
  <si>
    <t>1 круг</t>
  </si>
  <si>
    <t>Блок этапов 1-2
Переправа по бревну - Спуск по перилам «дюльфер»</t>
  </si>
  <si>
    <t>Этап 3. Подъем по судейским перилам</t>
  </si>
  <si>
    <t>Блок этапов 4-6
4. Движение по навесной переправе через каньон
5. Спуск по перилам (дюльфер)</t>
  </si>
  <si>
    <t>6. Движение по навесной переправе вверх через каньон</t>
  </si>
  <si>
    <t>2 круг</t>
  </si>
  <si>
    <t>Место участника
на 1 круге</t>
  </si>
  <si>
    <t>Место участника
на 2 круге</t>
  </si>
  <si>
    <t>Финиш 2 круга</t>
  </si>
  <si>
    <t>Время 2 круга</t>
  </si>
  <si>
    <t>Результат 2 круга</t>
  </si>
  <si>
    <t>Отсечка на 2 круге</t>
  </si>
  <si>
    <t>Результат участника</t>
  </si>
  <si>
    <t>Кол-во участников, превысивших КВ</t>
  </si>
  <si>
    <t>Кол-во снятий с этапов в у участников команды</t>
  </si>
  <si>
    <t>сход</t>
  </si>
  <si>
    <t>Номер
чипа</t>
  </si>
  <si>
    <t>Отсечка</t>
  </si>
  <si>
    <t>Финиш</t>
  </si>
  <si>
    <t>личники</t>
  </si>
  <si>
    <t>Сумма отсечек (мин:сек)</t>
  </si>
  <si>
    <t>Штраф за отсутствие отметки SI (мин:сек)</t>
  </si>
  <si>
    <t>Время на дистанции
с учетом отсечек</t>
  </si>
  <si>
    <t>Время на дистанции с учетом отсечек и штрафа</t>
  </si>
  <si>
    <t>Отставание от лидера</t>
  </si>
  <si>
    <t>Старт</t>
  </si>
  <si>
    <t>Название команды</t>
  </si>
  <si>
    <t>Юниоры</t>
  </si>
  <si>
    <t>Квалификационный ранг дистанции</t>
  </si>
  <si>
    <t>II</t>
  </si>
  <si>
    <t>Результат делегации</t>
  </si>
  <si>
    <t>Очки в зачет делегаций</t>
  </si>
  <si>
    <t>Место делегации</t>
  </si>
  <si>
    <t>за СН</t>
  </si>
  <si>
    <t>Временной эквивалент за снятиес этапа</t>
  </si>
  <si>
    <t>№ делегации</t>
  </si>
  <si>
    <t>Делегация</t>
  </si>
  <si>
    <t>Халтурин М.В.</t>
  </si>
  <si>
    <t>Ильин Александр</t>
  </si>
  <si>
    <t>сн с дист</t>
  </si>
  <si>
    <t>Бельды Валентина</t>
  </si>
  <si>
    <t>Вдовеко Никита</t>
  </si>
  <si>
    <t>Зиновьев Захар</t>
  </si>
  <si>
    <t>Зиновьева Варвара</t>
  </si>
  <si>
    <t>Михайлина Екатерина</t>
  </si>
  <si>
    <t>Одзял Михаил</t>
  </si>
  <si>
    <t>Поцелуев Владимир</t>
  </si>
  <si>
    <t>Путинцева Ляна</t>
  </si>
  <si>
    <t>Романова Юлия</t>
  </si>
  <si>
    <t>Чепиков Илья</t>
  </si>
  <si>
    <t>Юшин Виталий</t>
  </si>
  <si>
    <t>Болотин Максим</t>
  </si>
  <si>
    <t>Ивко Татьяна</t>
  </si>
  <si>
    <t>III</t>
  </si>
  <si>
    <t>ЕАО</t>
  </si>
  <si>
    <t>Хабаровский р-н</t>
  </si>
  <si>
    <t>Бикинский р-он</t>
  </si>
  <si>
    <t>л/б «Амут Сноу Лэйк», п. Солнечный, Хабаровского края</t>
  </si>
  <si>
    <t>20 марта 2012 года</t>
  </si>
  <si>
    <t>Этап1 Бревно «маятником»</t>
  </si>
  <si>
    <t>Главный секретарь ________________________ /О.А.Щедрина, СС1К, г. Хабаровск/</t>
  </si>
  <si>
    <t>Блок 1</t>
  </si>
  <si>
    <t>Этап 6. Спуск с самостраховкой в два этапа</t>
  </si>
  <si>
    <t>Этап 7. Подъем с самостраховкой</t>
  </si>
  <si>
    <t>Степанушко Дмитрий</t>
  </si>
  <si>
    <t>2</t>
  </si>
  <si>
    <t>Зубарев Вячеслав</t>
  </si>
  <si>
    <t>3</t>
  </si>
  <si>
    <t>Ковалев Евгений</t>
  </si>
  <si>
    <t>Зуйков Никита</t>
  </si>
  <si>
    <t>5</t>
  </si>
  <si>
    <t>Орешкина Анна</t>
  </si>
  <si>
    <t>6</t>
  </si>
  <si>
    <t>7</t>
  </si>
  <si>
    <t>Кучерявый Илья</t>
  </si>
  <si>
    <t>8</t>
  </si>
  <si>
    <t>9</t>
  </si>
  <si>
    <t>10</t>
  </si>
  <si>
    <t>Тушканова Елена</t>
  </si>
  <si>
    <t>11</t>
  </si>
  <si>
    <t>Горбунова Татьяна</t>
  </si>
  <si>
    <t>12</t>
  </si>
  <si>
    <t>Соколова Магарита</t>
  </si>
  <si>
    <t>Мирасов Максим</t>
  </si>
  <si>
    <t>14</t>
  </si>
  <si>
    <t>Хмылев Александр</t>
  </si>
  <si>
    <t>15</t>
  </si>
  <si>
    <t>16</t>
  </si>
  <si>
    <t>Лысиков Алексей</t>
  </si>
  <si>
    <t>17</t>
  </si>
  <si>
    <t>18</t>
  </si>
  <si>
    <t>Токарев Дмитрий</t>
  </si>
  <si>
    <t>20</t>
  </si>
  <si>
    <t>Кавуровский Даниель</t>
  </si>
  <si>
    <t>21</t>
  </si>
  <si>
    <t>22</t>
  </si>
  <si>
    <t>Аникеева Екатерина</t>
  </si>
  <si>
    <t>Барашков Алексей</t>
  </si>
  <si>
    <t>24</t>
  </si>
  <si>
    <t>Матвеев Евгений</t>
  </si>
  <si>
    <t>25</t>
  </si>
  <si>
    <t>26</t>
  </si>
  <si>
    <t>27</t>
  </si>
  <si>
    <t>Кушнарь Антон</t>
  </si>
  <si>
    <t>28</t>
  </si>
  <si>
    <t>Кузнецов Алексей</t>
  </si>
  <si>
    <t>29</t>
  </si>
  <si>
    <t>Тихонова Дарья</t>
  </si>
  <si>
    <t>30</t>
  </si>
  <si>
    <t>31</t>
  </si>
  <si>
    <t>Копылова Марина</t>
  </si>
  <si>
    <t>32</t>
  </si>
  <si>
    <t>Рейман Руслан</t>
  </si>
  <si>
    <t>33</t>
  </si>
  <si>
    <t>Бельды Сергей</t>
  </si>
  <si>
    <t>34</t>
  </si>
  <si>
    <t>Семухин Сергей</t>
  </si>
  <si>
    <t>35</t>
  </si>
  <si>
    <t>Черныш Михаил</t>
  </si>
  <si>
    <t>36</t>
  </si>
  <si>
    <t>37</t>
  </si>
  <si>
    <t>Борисенко Анна</t>
  </si>
  <si>
    <t>38</t>
  </si>
  <si>
    <t>Лаврова Татьяна</t>
  </si>
  <si>
    <t>39</t>
  </si>
  <si>
    <t>40</t>
  </si>
  <si>
    <t>Кожухов Алексей</t>
  </si>
  <si>
    <t>41</t>
  </si>
  <si>
    <t>Козлова Алина</t>
  </si>
  <si>
    <t>42</t>
  </si>
  <si>
    <t>Богданова Анастасия</t>
  </si>
  <si>
    <t>43</t>
  </si>
  <si>
    <t>44</t>
  </si>
  <si>
    <t>Бобров Руслан</t>
  </si>
  <si>
    <t>45</t>
  </si>
  <si>
    <t>Черезов Валерий</t>
  </si>
  <si>
    <t>46</t>
  </si>
  <si>
    <t>Киселев Виталий</t>
  </si>
  <si>
    <t>47</t>
  </si>
  <si>
    <t>Забиякин Дмитрий</t>
  </si>
  <si>
    <t>48</t>
  </si>
  <si>
    <t>Стрекалова Дарья</t>
  </si>
  <si>
    <t>49</t>
  </si>
  <si>
    <t>Горстких Владимир</t>
  </si>
  <si>
    <t>50</t>
  </si>
  <si>
    <t>Стрекаловская Ирина</t>
  </si>
  <si>
    <t>51</t>
  </si>
  <si>
    <t>Кондратенко Евгений</t>
  </si>
  <si>
    <t>52</t>
  </si>
  <si>
    <t>Воробьев Владимир</t>
  </si>
  <si>
    <t>53</t>
  </si>
  <si>
    <t>Барыбин Максим</t>
  </si>
  <si>
    <t>54</t>
  </si>
  <si>
    <t>Кавецкий Дмитрий</t>
  </si>
  <si>
    <t>55</t>
  </si>
  <si>
    <t>Фридман Сергеевич</t>
  </si>
  <si>
    <t>56</t>
  </si>
  <si>
    <t>Панченко Дарья</t>
  </si>
  <si>
    <t>Чеботарь Илья</t>
  </si>
  <si>
    <t>Бондарь Сергей</t>
  </si>
  <si>
    <t>59</t>
  </si>
  <si>
    <t>Казанцева Валерия</t>
  </si>
  <si>
    <t>Ключников Алексей</t>
  </si>
  <si>
    <t>Лукьянчук Николай</t>
  </si>
  <si>
    <t>62</t>
  </si>
  <si>
    <t>Баранов Евгений</t>
  </si>
  <si>
    <t>Коноплев Ярослав</t>
  </si>
  <si>
    <t>Парфенов Сергей</t>
  </si>
  <si>
    <t>Загородний Алексей</t>
  </si>
  <si>
    <t>Советско-Гаванскийо мун.р-н</t>
  </si>
  <si>
    <t>Шерстюков В.В.</t>
  </si>
  <si>
    <t>район им. Лазо</t>
  </si>
  <si>
    <t>Селин С.И.</t>
  </si>
  <si>
    <t>Коновалова И.Ю.</t>
  </si>
  <si>
    <t>Нанайский район</t>
  </si>
  <si>
    <t>Пассар Анна</t>
  </si>
  <si>
    <t>Крупин А.В.</t>
  </si>
  <si>
    <t>г.Комсомольк-на-Амуре</t>
  </si>
  <si>
    <t>Юрина А.С</t>
  </si>
  <si>
    <t>Солнечный р-н</t>
  </si>
  <si>
    <t>Ильченко В.С.</t>
  </si>
  <si>
    <t>Комсомольский район</t>
  </si>
  <si>
    <t>Вольф К.Э.</t>
  </si>
  <si>
    <t>л</t>
  </si>
  <si>
    <t>ОТКРЫТЫЙ ЛИЧНО-КОМАНДНЫЙ ЧЕМПИОНАТ И ПЕРВЕНСТВО ХАБАРОВСКОГО КРАЯ ПО СПОРТИВНОМУ ТУРИЗМУ НА ЛЫЖНЫХ ДИСТАНЦИЯХ</t>
  </si>
  <si>
    <t>сн</t>
  </si>
  <si>
    <t xml:space="preserve"> р-н им. Лазо - 1</t>
  </si>
  <si>
    <t>Бикинский муницип. р-н  - 3</t>
  </si>
  <si>
    <t>Советско-Гаванского мун.р-на - 1</t>
  </si>
  <si>
    <t>Хабаровский р-н - 3</t>
  </si>
  <si>
    <t>Хабаровский р-н-1</t>
  </si>
  <si>
    <t>Хабаровский р-н-2</t>
  </si>
  <si>
    <t xml:space="preserve"> р-н им. Лазо-2</t>
  </si>
  <si>
    <t>Бикинский муницип. р-н -2</t>
  </si>
  <si>
    <t>Комсомольск-на-Амуре -2</t>
  </si>
  <si>
    <t>Советско-Гаванского мун.р-на - 2</t>
  </si>
  <si>
    <t>Бикинский р-н "ЭВЕРЕСТ"</t>
  </si>
  <si>
    <t>ЕАО, "ЕВРОТУР"</t>
  </si>
  <si>
    <t>Комсомольск-на-Амуре</t>
  </si>
  <si>
    <t>Комсомольский р-н</t>
  </si>
  <si>
    <t>Протокол соревнований на дистанции лыжная (короткая), 3 класса, код 0840113411Я
МУЖЧИНЫ</t>
  </si>
  <si>
    <t>Протокол соревнований на дистанции лыжная (короткая), 3 класса, код 0840113411Я
ЖЕНЩИНЫ</t>
  </si>
  <si>
    <t>Зам.гл.секретаря __________________________/А.В.Петров СВК, г. Хабаровск/</t>
  </si>
  <si>
    <t>Главный судья ____________________________ /А.Я. Митяков СВК, г. Хабаровск/</t>
  </si>
  <si>
    <t>Зам.гл.судьи по судейству __________________________/Г.К Хабло СС1К, г. Хабаровск/</t>
  </si>
  <si>
    <t xml:space="preserve">117% - II </t>
  </si>
  <si>
    <t>150% - III</t>
  </si>
  <si>
    <t>Протокол соревнований на дистанции лыжная (короткая), 3 класса, код 0840113411Я
ЛИЧНО-КОМАНДНЫЙ ЗАЧЕТ</t>
  </si>
  <si>
    <t xml:space="preserve">Комитет по спорту Правительства Хабаровского края
КГБУ "Хабаровский краевой центр спорта"
Федерация спортивного туризма по виду "Дистанции"
</t>
  </si>
  <si>
    <t xml:space="preserve"> р-н им. Лазо-1</t>
  </si>
  <si>
    <t>ЕАО,Биробиджан  "ЕВРОТУР"</t>
  </si>
  <si>
    <t>ЕАО, Биробиджан "ЕВРОТУР"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</si>
</sst>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/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h:mm;@"/>
    <numFmt numFmtId="178" formatCode="[h]:mm:ss;@"/>
    <numFmt numFmtId="179" formatCode="[$-F400]h:mm:ss\ AM/PM"/>
    <numFmt numFmtId="180" formatCode="[$€-2]\ ###,000_);[Red]\([$€-2]\ ###,000\)"/>
    <numFmt numFmtId="181" formatCode="h:mm:ss;@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[$-FC19]d\ mmmm\ yyyy\ &quot;г.&quot;"/>
    <numFmt numFmtId="191" formatCode="yyyy"/>
    <numFmt numFmtId="192" formatCode="hh:mm"/>
    <numFmt numFmtId="193" formatCode="0.00;[Red]0.00"/>
    <numFmt numFmtId="194" formatCode="\h\:\m\m\:\s\s"/>
    <numFmt numFmtId="195" formatCode="mm:ss.0;@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 Cyr"/>
      <family val="0"/>
    </font>
    <font>
      <b/>
      <sz val="8"/>
      <color indexed="12"/>
      <name val="Tahoma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41"/>
      <name val="Arial"/>
      <family val="2"/>
    </font>
    <font>
      <b/>
      <sz val="11"/>
      <color indexed="10"/>
      <name val="Tahoma"/>
      <family val="2"/>
    </font>
    <font>
      <b/>
      <sz val="10"/>
      <color indexed="12"/>
      <name val="Tahoma"/>
      <family val="2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b/>
      <sz val="14"/>
      <color indexed="12"/>
      <name val="Tahoma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7"/>
      <name val="Times New Roman"/>
      <family val="1"/>
    </font>
    <font>
      <sz val="10"/>
      <color indexed="57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6" tint="-0.24997000396251678"/>
      <name val="Times New Roman"/>
      <family val="1"/>
    </font>
    <font>
      <sz val="10"/>
      <color theme="6" tint="-0.24997000396251678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464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172" fontId="0" fillId="0" borderId="0" xfId="0" applyNumberFormat="1" applyFont="1" applyBorder="1" applyAlignment="1">
      <alignment/>
    </xf>
    <xf numFmtId="21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45" fontId="4" fillId="0" borderId="0" xfId="0" applyNumberFormat="1" applyFont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8" fontId="0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21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10" fontId="7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172" fontId="9" fillId="0" borderId="0" xfId="0" applyNumberFormat="1" applyFont="1" applyBorder="1" applyAlignment="1">
      <alignment/>
    </xf>
    <xf numFmtId="21" fontId="9" fillId="0" borderId="0" xfId="0" applyNumberFormat="1" applyFont="1" applyBorder="1" applyAlignment="1">
      <alignment/>
    </xf>
    <xf numFmtId="45" fontId="4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5" fontId="9" fillId="0" borderId="0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172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right"/>
    </xf>
    <xf numFmtId="20" fontId="4" fillId="0" borderId="0" xfId="0" applyNumberFormat="1" applyFont="1" applyAlignment="1">
      <alignment horizontal="right"/>
    </xf>
    <xf numFmtId="20" fontId="4" fillId="0" borderId="0" xfId="0" applyNumberFormat="1" applyFont="1" applyAlignment="1">
      <alignment horizontal="left"/>
    </xf>
    <xf numFmtId="10" fontId="7" fillId="0" borderId="18" xfId="0" applyNumberFormat="1" applyFont="1" applyBorder="1" applyAlignment="1">
      <alignment/>
    </xf>
    <xf numFmtId="21" fontId="0" fillId="0" borderId="19" xfId="0" applyNumberFormat="1" applyFont="1" applyBorder="1" applyAlignment="1">
      <alignment/>
    </xf>
    <xf numFmtId="21" fontId="0" fillId="0" borderId="20" xfId="0" applyNumberFormat="1" applyFont="1" applyBorder="1" applyAlignment="1">
      <alignment/>
    </xf>
    <xf numFmtId="0" fontId="10" fillId="0" borderId="21" xfId="0" applyFont="1" applyBorder="1" applyAlignment="1">
      <alignment horizontal="center" textRotation="90" wrapText="1"/>
    </xf>
    <xf numFmtId="0" fontId="10" fillId="0" borderId="22" xfId="0" applyFont="1" applyBorder="1" applyAlignment="1">
      <alignment horizontal="center" textRotation="90" wrapText="1"/>
    </xf>
    <xf numFmtId="0" fontId="10" fillId="0" borderId="23" xfId="0" applyFont="1" applyBorder="1" applyAlignment="1">
      <alignment horizontal="center" textRotation="90" wrapText="1"/>
    </xf>
    <xf numFmtId="0" fontId="10" fillId="0" borderId="24" xfId="0" applyFont="1" applyBorder="1" applyAlignment="1">
      <alignment horizontal="center" textRotation="90" wrapText="1"/>
    </xf>
    <xf numFmtId="0" fontId="10" fillId="0" borderId="25" xfId="0" applyFont="1" applyBorder="1" applyAlignment="1">
      <alignment horizontal="center" textRotation="90" wrapText="1"/>
    </xf>
    <xf numFmtId="0" fontId="0" fillId="0" borderId="19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49" fontId="10" fillId="0" borderId="24" xfId="0" applyNumberFormat="1" applyFont="1" applyBorder="1" applyAlignment="1">
      <alignment horizontal="center" textRotation="90" wrapText="1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/>
    </xf>
    <xf numFmtId="21" fontId="7" fillId="0" borderId="30" xfId="0" applyNumberFormat="1" applyFont="1" applyBorder="1" applyAlignment="1">
      <alignment horizontal="right"/>
    </xf>
    <xf numFmtId="21" fontId="7" fillId="0" borderId="31" xfId="0" applyNumberFormat="1" applyFont="1" applyBorder="1" applyAlignment="1">
      <alignment horizontal="right"/>
    </xf>
    <xf numFmtId="0" fontId="4" fillId="0" borderId="17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4" fillId="0" borderId="32" xfId="0" applyFont="1" applyBorder="1" applyAlignment="1">
      <alignment wrapText="1"/>
    </xf>
    <xf numFmtId="0" fontId="0" fillId="0" borderId="32" xfId="0" applyFont="1" applyBorder="1" applyAlignment="1">
      <alignment/>
    </xf>
    <xf numFmtId="0" fontId="4" fillId="0" borderId="33" xfId="0" applyFont="1" applyBorder="1" applyAlignment="1">
      <alignment wrapText="1"/>
    </xf>
    <xf numFmtId="0" fontId="0" fillId="0" borderId="29" xfId="0" applyFont="1" applyBorder="1" applyAlignment="1">
      <alignment/>
    </xf>
    <xf numFmtId="0" fontId="10" fillId="0" borderId="34" xfId="0" applyFont="1" applyBorder="1" applyAlignment="1">
      <alignment horizontal="center" textRotation="90" wrapText="1"/>
    </xf>
    <xf numFmtId="0" fontId="0" fillId="0" borderId="3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36" xfId="0" applyFont="1" applyBorder="1" applyAlignment="1">
      <alignment horizontal="center" textRotation="90" wrapText="1"/>
    </xf>
    <xf numFmtId="21" fontId="0" fillId="0" borderId="12" xfId="0" applyNumberFormat="1" applyFont="1" applyBorder="1" applyAlignment="1">
      <alignment/>
    </xf>
    <xf numFmtId="21" fontId="0" fillId="0" borderId="28" xfId="0" applyNumberFormat="1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38" xfId="0" applyFont="1" applyBorder="1" applyAlignment="1">
      <alignment/>
    </xf>
    <xf numFmtId="0" fontId="0" fillId="0" borderId="32" xfId="0" applyFont="1" applyBorder="1" applyAlignment="1">
      <alignment/>
    </xf>
    <xf numFmtId="49" fontId="7" fillId="0" borderId="32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21" fontId="13" fillId="0" borderId="41" xfId="0" applyNumberFormat="1" applyFont="1" applyBorder="1" applyAlignment="1">
      <alignment/>
    </xf>
    <xf numFmtId="10" fontId="14" fillId="0" borderId="42" xfId="0" applyNumberFormat="1" applyFont="1" applyBorder="1" applyAlignment="1">
      <alignment/>
    </xf>
    <xf numFmtId="21" fontId="13" fillId="0" borderId="43" xfId="0" applyNumberFormat="1" applyFont="1" applyBorder="1" applyAlignment="1">
      <alignment/>
    </xf>
    <xf numFmtId="10" fontId="14" fillId="0" borderId="44" xfId="0" applyNumberFormat="1" applyFont="1" applyBorder="1" applyAlignment="1">
      <alignment/>
    </xf>
    <xf numFmtId="21" fontId="0" fillId="0" borderId="45" xfId="0" applyNumberFormat="1" applyFont="1" applyBorder="1" applyAlignment="1">
      <alignment/>
    </xf>
    <xf numFmtId="10" fontId="7" fillId="0" borderId="46" xfId="0" applyNumberFormat="1" applyFont="1" applyBorder="1" applyAlignment="1">
      <alignment/>
    </xf>
    <xf numFmtId="10" fontId="7" fillId="0" borderId="16" xfId="0" applyNumberFormat="1" applyFont="1" applyBorder="1" applyAlignment="1">
      <alignment/>
    </xf>
    <xf numFmtId="0" fontId="5" fillId="0" borderId="47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10" fillId="32" borderId="34" xfId="0" applyFont="1" applyFill="1" applyBorder="1" applyAlignment="1">
      <alignment horizontal="center" textRotation="90"/>
    </xf>
    <xf numFmtId="0" fontId="4" fillId="32" borderId="24" xfId="0" applyFont="1" applyFill="1" applyBorder="1" applyAlignment="1">
      <alignment horizontal="center" textRotation="90" wrapText="1"/>
    </xf>
    <xf numFmtId="0" fontId="4" fillId="32" borderId="25" xfId="0" applyFont="1" applyFill="1" applyBorder="1" applyAlignment="1">
      <alignment horizontal="center" textRotation="90" wrapText="1"/>
    </xf>
    <xf numFmtId="0" fontId="10" fillId="32" borderId="25" xfId="0" applyFont="1" applyFill="1" applyBorder="1" applyAlignment="1">
      <alignment horizontal="center" textRotation="90" wrapText="1"/>
    </xf>
    <xf numFmtId="0" fontId="10" fillId="32" borderId="21" xfId="0" applyFont="1" applyFill="1" applyBorder="1" applyAlignment="1">
      <alignment horizontal="center" textRotation="90" wrapText="1"/>
    </xf>
    <xf numFmtId="20" fontId="0" fillId="32" borderId="39" xfId="0" applyNumberFormat="1" applyFont="1" applyFill="1" applyBorder="1" applyAlignment="1">
      <alignment/>
    </xf>
    <xf numFmtId="0" fontId="0" fillId="32" borderId="27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21" fontId="0" fillId="32" borderId="18" xfId="0" applyNumberFormat="1" applyFont="1" applyFill="1" applyBorder="1" applyAlignment="1">
      <alignment/>
    </xf>
    <xf numFmtId="45" fontId="0" fillId="32" borderId="40" xfId="0" applyNumberFormat="1" applyFont="1" applyFill="1" applyBorder="1" applyAlignment="1">
      <alignment/>
    </xf>
    <xf numFmtId="21" fontId="0" fillId="32" borderId="19" xfId="0" applyNumberFormat="1" applyFont="1" applyFill="1" applyBorder="1" applyAlignment="1">
      <alignment/>
    </xf>
    <xf numFmtId="21" fontId="0" fillId="32" borderId="12" xfId="0" applyNumberFormat="1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179" fontId="11" fillId="32" borderId="10" xfId="61" applyNumberFormat="1" applyFont="1" applyFill="1" applyBorder="1">
      <alignment/>
      <protection/>
    </xf>
    <xf numFmtId="45" fontId="0" fillId="32" borderId="17" xfId="0" applyNumberFormat="1" applyFont="1" applyFill="1" applyBorder="1" applyAlignment="1">
      <alignment/>
    </xf>
    <xf numFmtId="179" fontId="11" fillId="32" borderId="20" xfId="61" applyNumberFormat="1" applyFont="1" applyFill="1" applyBorder="1">
      <alignment/>
      <protection/>
    </xf>
    <xf numFmtId="0" fontId="0" fillId="32" borderId="12" xfId="0" applyFont="1" applyFill="1" applyBorder="1" applyAlignment="1">
      <alignment/>
    </xf>
    <xf numFmtId="21" fontId="0" fillId="32" borderId="10" xfId="0" applyNumberFormat="1" applyFont="1" applyFill="1" applyBorder="1" applyAlignment="1">
      <alignment/>
    </xf>
    <xf numFmtId="21" fontId="0" fillId="32" borderId="20" xfId="0" applyNumberFormat="1" applyFont="1" applyFill="1" applyBorder="1" applyAlignment="1">
      <alignment/>
    </xf>
    <xf numFmtId="0" fontId="10" fillId="3" borderId="34" xfId="0" applyFont="1" applyFill="1" applyBorder="1" applyAlignment="1">
      <alignment horizontal="center" textRotation="90"/>
    </xf>
    <xf numFmtId="0" fontId="4" fillId="3" borderId="24" xfId="0" applyFont="1" applyFill="1" applyBorder="1" applyAlignment="1">
      <alignment horizontal="center" textRotation="90" wrapText="1"/>
    </xf>
    <xf numFmtId="0" fontId="4" fillId="3" borderId="25" xfId="0" applyFont="1" applyFill="1" applyBorder="1" applyAlignment="1">
      <alignment horizontal="center" textRotation="90" wrapText="1"/>
    </xf>
    <xf numFmtId="0" fontId="10" fillId="3" borderId="25" xfId="0" applyFont="1" applyFill="1" applyBorder="1" applyAlignment="1">
      <alignment horizontal="center" textRotation="90" wrapText="1"/>
    </xf>
    <xf numFmtId="0" fontId="10" fillId="3" borderId="21" xfId="0" applyFont="1" applyFill="1" applyBorder="1" applyAlignment="1">
      <alignment horizontal="center" textRotation="90" wrapText="1"/>
    </xf>
    <xf numFmtId="20" fontId="0" fillId="3" borderId="39" xfId="0" applyNumberFormat="1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21" fontId="0" fillId="3" borderId="18" xfId="0" applyNumberFormat="1" applyFont="1" applyFill="1" applyBorder="1" applyAlignment="1">
      <alignment/>
    </xf>
    <xf numFmtId="45" fontId="0" fillId="3" borderId="40" xfId="0" applyNumberFormat="1" applyFont="1" applyFill="1" applyBorder="1" applyAlignment="1">
      <alignment/>
    </xf>
    <xf numFmtId="21" fontId="0" fillId="3" borderId="19" xfId="0" applyNumberFormat="1" applyFont="1" applyFill="1" applyBorder="1" applyAlignment="1">
      <alignment/>
    </xf>
    <xf numFmtId="21" fontId="0" fillId="3" borderId="12" xfId="0" applyNumberFormat="1" applyFont="1" applyFill="1" applyBorder="1" applyAlignment="1">
      <alignment/>
    </xf>
    <xf numFmtId="0" fontId="0" fillId="3" borderId="28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179" fontId="11" fillId="3" borderId="10" xfId="61" applyNumberFormat="1" applyFont="1" applyFill="1" applyBorder="1">
      <alignment/>
      <protection/>
    </xf>
    <xf numFmtId="45" fontId="0" fillId="3" borderId="17" xfId="0" applyNumberFormat="1" applyFont="1" applyFill="1" applyBorder="1" applyAlignment="1">
      <alignment/>
    </xf>
    <xf numFmtId="179" fontId="11" fillId="3" borderId="20" xfId="61" applyNumberFormat="1" applyFont="1" applyFill="1" applyBorder="1">
      <alignment/>
      <protection/>
    </xf>
    <xf numFmtId="0" fontId="0" fillId="3" borderId="12" xfId="0" applyFont="1" applyFill="1" applyBorder="1" applyAlignment="1">
      <alignment/>
    </xf>
    <xf numFmtId="21" fontId="0" fillId="3" borderId="10" xfId="0" applyNumberFormat="1" applyFont="1" applyFill="1" applyBorder="1" applyAlignment="1">
      <alignment/>
    </xf>
    <xf numFmtId="21" fontId="0" fillId="3" borderId="2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32" borderId="15" xfId="0" applyNumberFormat="1" applyFont="1" applyFill="1" applyBorder="1" applyAlignment="1">
      <alignment horizontal="center"/>
    </xf>
    <xf numFmtId="0" fontId="11" fillId="32" borderId="16" xfId="61" applyNumberFormat="1" applyFont="1" applyFill="1" applyBorder="1" applyAlignment="1">
      <alignment horizontal="center"/>
      <protection/>
    </xf>
    <xf numFmtId="0" fontId="0" fillId="32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1" fontId="0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0" fillId="3" borderId="15" xfId="0" applyNumberFormat="1" applyFont="1" applyFill="1" applyBorder="1" applyAlignment="1">
      <alignment/>
    </xf>
    <xf numFmtId="0" fontId="11" fillId="3" borderId="16" xfId="61" applyNumberFormat="1" applyFont="1" applyFill="1" applyBorder="1">
      <alignment/>
      <protection/>
    </xf>
    <xf numFmtId="0" fontId="0" fillId="3" borderId="16" xfId="0" applyNumberFormat="1" applyFont="1" applyFill="1" applyBorder="1" applyAlignment="1">
      <alignment/>
    </xf>
    <xf numFmtId="0" fontId="9" fillId="32" borderId="25" xfId="0" applyFont="1" applyFill="1" applyBorder="1" applyAlignment="1">
      <alignment horizontal="center" textRotation="90" wrapText="1"/>
    </xf>
    <xf numFmtId="0" fontId="3" fillId="32" borderId="36" xfId="0" applyFont="1" applyFill="1" applyBorder="1" applyAlignment="1">
      <alignment horizontal="center" vertical="top" textRotation="90" wrapText="1"/>
    </xf>
    <xf numFmtId="0" fontId="9" fillId="3" borderId="25" xfId="0" applyFont="1" applyFill="1" applyBorder="1" applyAlignment="1">
      <alignment horizontal="center" textRotation="90" wrapText="1"/>
    </xf>
    <xf numFmtId="0" fontId="3" fillId="3" borderId="36" xfId="0" applyFont="1" applyFill="1" applyBorder="1" applyAlignment="1">
      <alignment horizontal="center" vertical="top" textRotation="90" wrapText="1"/>
    </xf>
    <xf numFmtId="0" fontId="14" fillId="0" borderId="48" xfId="0" applyNumberFormat="1" applyFont="1" applyBorder="1" applyAlignment="1">
      <alignment horizontal="right"/>
    </xf>
    <xf numFmtId="0" fontId="14" fillId="0" borderId="49" xfId="0" applyNumberFormat="1" applyFont="1" applyBorder="1" applyAlignment="1">
      <alignment horizontal="right"/>
    </xf>
    <xf numFmtId="0" fontId="7" fillId="0" borderId="33" xfId="0" applyNumberFormat="1" applyFont="1" applyBorder="1" applyAlignment="1">
      <alignment horizontal="right"/>
    </xf>
    <xf numFmtId="0" fontId="14" fillId="0" borderId="37" xfId="0" applyNumberFormat="1" applyFont="1" applyBorder="1" applyAlignment="1">
      <alignment horizontal="right"/>
    </xf>
    <xf numFmtId="0" fontId="14" fillId="0" borderId="38" xfId="0" applyNumberFormat="1" applyFont="1" applyBorder="1" applyAlignment="1">
      <alignment horizontal="right"/>
    </xf>
    <xf numFmtId="0" fontId="7" fillId="0" borderId="32" xfId="0" applyNumberFormat="1" applyFont="1" applyBorder="1" applyAlignment="1">
      <alignment horizontal="right"/>
    </xf>
    <xf numFmtId="21" fontId="17" fillId="0" borderId="41" xfId="0" applyNumberFormat="1" applyFont="1" applyBorder="1" applyAlignment="1">
      <alignment horizontal="right"/>
    </xf>
    <xf numFmtId="21" fontId="17" fillId="0" borderId="43" xfId="0" applyNumberFormat="1" applyFont="1" applyBorder="1" applyAlignment="1">
      <alignment horizontal="right"/>
    </xf>
    <xf numFmtId="21" fontId="9" fillId="0" borderId="45" xfId="0" applyNumberFormat="1" applyFont="1" applyBorder="1" applyAlignment="1">
      <alignment horizontal="right"/>
    </xf>
    <xf numFmtId="21" fontId="9" fillId="0" borderId="28" xfId="0" applyNumberFormat="1" applyFont="1" applyBorder="1" applyAlignment="1">
      <alignment/>
    </xf>
    <xf numFmtId="0" fontId="6" fillId="3" borderId="25" xfId="0" applyFont="1" applyFill="1" applyBorder="1" applyAlignment="1">
      <alignment horizontal="center" textRotation="90" wrapText="1"/>
    </xf>
    <xf numFmtId="0" fontId="6" fillId="32" borderId="25" xfId="0" applyFont="1" applyFill="1" applyBorder="1" applyAlignment="1">
      <alignment horizontal="center" textRotation="90" wrapText="1"/>
    </xf>
    <xf numFmtId="0" fontId="6" fillId="32" borderId="22" xfId="0" applyFont="1" applyFill="1" applyBorder="1" applyAlignment="1">
      <alignment horizontal="center" textRotation="90" wrapText="1"/>
    </xf>
    <xf numFmtId="0" fontId="6" fillId="3" borderId="22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72" fontId="0" fillId="0" borderId="0" xfId="0" applyNumberFormat="1" applyFont="1" applyFill="1" applyAlignment="1">
      <alignment/>
    </xf>
    <xf numFmtId="45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textRotation="90" wrapText="1"/>
    </xf>
    <xf numFmtId="0" fontId="10" fillId="0" borderId="21" xfId="0" applyFont="1" applyFill="1" applyBorder="1" applyAlignment="1">
      <alignment horizontal="center" textRotation="90" wrapText="1"/>
    </xf>
    <xf numFmtId="0" fontId="10" fillId="0" borderId="22" xfId="0" applyFont="1" applyFill="1" applyBorder="1" applyAlignment="1">
      <alignment horizontal="center" textRotation="90" wrapText="1"/>
    </xf>
    <xf numFmtId="0" fontId="6" fillId="0" borderId="23" xfId="0" applyFont="1" applyFill="1" applyBorder="1" applyAlignment="1">
      <alignment horizontal="center" textRotation="90" wrapText="1"/>
    </xf>
    <xf numFmtId="0" fontId="10" fillId="0" borderId="23" xfId="0" applyFont="1" applyFill="1" applyBorder="1" applyAlignment="1">
      <alignment horizontal="center" textRotation="90" wrapText="1"/>
    </xf>
    <xf numFmtId="0" fontId="0" fillId="0" borderId="0" xfId="0" applyFont="1" applyFill="1" applyAlignment="1">
      <alignment horizontal="right"/>
    </xf>
    <xf numFmtId="178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7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172" fontId="9" fillId="0" borderId="0" xfId="0" applyNumberFormat="1" applyFont="1" applyFill="1" applyBorder="1" applyAlignment="1">
      <alignment/>
    </xf>
    <xf numFmtId="21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10" fontId="9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172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72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/>
    </xf>
    <xf numFmtId="0" fontId="5" fillId="0" borderId="47" xfId="0" applyFont="1" applyFill="1" applyBorder="1" applyAlignment="1">
      <alignment horizontal="center" vertical="center" wrapText="1"/>
    </xf>
    <xf numFmtId="45" fontId="0" fillId="0" borderId="1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45" fontId="9" fillId="0" borderId="0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6" fillId="0" borderId="24" xfId="0" applyNumberFormat="1" applyFont="1" applyFill="1" applyBorder="1" applyAlignment="1">
      <alignment horizontal="center" textRotation="90" wrapText="1"/>
    </xf>
    <xf numFmtId="0" fontId="10" fillId="0" borderId="36" xfId="0" applyNumberFormat="1" applyFont="1" applyFill="1" applyBorder="1" applyAlignment="1">
      <alignment horizontal="center" textRotation="90" wrapText="1"/>
    </xf>
    <xf numFmtId="0" fontId="7" fillId="0" borderId="28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45" fontId="0" fillId="0" borderId="0" xfId="0" applyNumberFormat="1" applyFont="1" applyAlignment="1">
      <alignment/>
    </xf>
    <xf numFmtId="45" fontId="0" fillId="0" borderId="0" xfId="0" applyNumberFormat="1" applyFont="1" applyFill="1" applyAlignment="1">
      <alignment/>
    </xf>
    <xf numFmtId="45" fontId="20" fillId="0" borderId="24" xfId="0" applyNumberFormat="1" applyFont="1" applyFill="1" applyBorder="1" applyAlignment="1">
      <alignment horizontal="center" vertical="top" textRotation="90"/>
    </xf>
    <xf numFmtId="45" fontId="0" fillId="0" borderId="28" xfId="0" applyNumberFormat="1" applyFont="1" applyFill="1" applyBorder="1" applyAlignment="1">
      <alignment/>
    </xf>
    <xf numFmtId="45" fontId="0" fillId="0" borderId="0" xfId="0" applyNumberFormat="1" applyFont="1" applyFill="1" applyAlignment="1">
      <alignment/>
    </xf>
    <xf numFmtId="45" fontId="9" fillId="0" borderId="0" xfId="0" applyNumberFormat="1" applyFont="1" applyFill="1" applyBorder="1" applyAlignment="1">
      <alignment/>
    </xf>
    <xf numFmtId="45" fontId="9" fillId="0" borderId="0" xfId="0" applyNumberFormat="1" applyFont="1" applyFill="1" applyAlignment="1">
      <alignment/>
    </xf>
    <xf numFmtId="45" fontId="0" fillId="0" borderId="0" xfId="0" applyNumberFormat="1" applyFont="1" applyFill="1" applyAlignment="1">
      <alignment/>
    </xf>
    <xf numFmtId="45" fontId="0" fillId="0" borderId="50" xfId="0" applyNumberFormat="1" applyFont="1" applyFill="1" applyBorder="1" applyAlignment="1">
      <alignment/>
    </xf>
    <xf numFmtId="179" fontId="0" fillId="0" borderId="0" xfId="0" applyNumberFormat="1" applyFont="1" applyFill="1" applyAlignment="1">
      <alignment horizontal="center"/>
    </xf>
    <xf numFmtId="179" fontId="0" fillId="0" borderId="0" xfId="0" applyNumberFormat="1" applyFont="1" applyFill="1" applyAlignment="1">
      <alignment horizontal="center"/>
    </xf>
    <xf numFmtId="179" fontId="9" fillId="0" borderId="0" xfId="0" applyNumberFormat="1" applyFont="1" applyFill="1" applyBorder="1" applyAlignment="1">
      <alignment horizontal="center"/>
    </xf>
    <xf numFmtId="179" fontId="9" fillId="0" borderId="0" xfId="0" applyNumberFormat="1" applyFont="1" applyFill="1" applyAlignment="1">
      <alignment/>
    </xf>
    <xf numFmtId="0" fontId="0" fillId="0" borderId="33" xfId="0" applyFont="1" applyFill="1" applyBorder="1" applyAlignment="1">
      <alignment/>
    </xf>
    <xf numFmtId="45" fontId="0" fillId="0" borderId="33" xfId="0" applyNumberFormat="1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0" fontId="7" fillId="0" borderId="5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10" fontId="7" fillId="0" borderId="33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179" fontId="10" fillId="0" borderId="21" xfId="0" applyNumberFormat="1" applyFont="1" applyFill="1" applyBorder="1" applyAlignment="1">
      <alignment horizontal="center" textRotation="90" wrapText="1"/>
    </xf>
    <xf numFmtId="179" fontId="10" fillId="0" borderId="51" xfId="0" applyNumberFormat="1" applyFont="1" applyFill="1" applyBorder="1" applyAlignment="1">
      <alignment horizontal="center" textRotation="90" wrapText="1"/>
    </xf>
    <xf numFmtId="0" fontId="13" fillId="0" borderId="52" xfId="0" applyNumberFormat="1" applyFont="1" applyFill="1" applyBorder="1" applyAlignment="1">
      <alignment horizontal="left"/>
    </xf>
    <xf numFmtId="178" fontId="2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92" fontId="0" fillId="0" borderId="10" xfId="0" applyNumberFormat="1" applyFill="1" applyBorder="1" applyAlignment="1">
      <alignment horizontal="center" vertical="center"/>
    </xf>
    <xf numFmtId="47" fontId="0" fillId="0" borderId="50" xfId="0" applyNumberFormat="1" applyFont="1" applyFill="1" applyBorder="1" applyAlignment="1">
      <alignment/>
    </xf>
    <xf numFmtId="47" fontId="0" fillId="0" borderId="28" xfId="0" applyNumberFormat="1" applyFont="1" applyFill="1" applyBorder="1" applyAlignment="1">
      <alignment/>
    </xf>
    <xf numFmtId="0" fontId="14" fillId="0" borderId="0" xfId="0" applyNumberFormat="1" applyFont="1" applyFill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24" xfId="0" applyFont="1" applyFill="1" applyBorder="1" applyAlignment="1">
      <alignment horizontal="center" textRotation="90" wrapText="1"/>
    </xf>
    <xf numFmtId="0" fontId="3" fillId="0" borderId="0" xfId="0" applyFont="1" applyFill="1" applyBorder="1" applyAlignment="1">
      <alignment horizontal="right" vertical="center"/>
    </xf>
    <xf numFmtId="0" fontId="0" fillId="0" borderId="53" xfId="0" applyNumberFormat="1" applyFont="1" applyFill="1" applyBorder="1" applyAlignment="1">
      <alignment horizontal="center"/>
    </xf>
    <xf numFmtId="179" fontId="0" fillId="0" borderId="5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textRotation="90" wrapText="1"/>
    </xf>
    <xf numFmtId="45" fontId="0" fillId="0" borderId="53" xfId="0" applyNumberFormat="1" applyFont="1" applyFill="1" applyBorder="1" applyAlignment="1">
      <alignment horizontal="center"/>
    </xf>
    <xf numFmtId="21" fontId="0" fillId="0" borderId="0" xfId="0" applyNumberFormat="1" applyFont="1" applyFill="1" applyAlignment="1">
      <alignment/>
    </xf>
    <xf numFmtId="45" fontId="0" fillId="0" borderId="33" xfId="0" applyNumberFormat="1" applyFont="1" applyFill="1" applyBorder="1" applyAlignment="1">
      <alignment/>
    </xf>
    <xf numFmtId="45" fontId="22" fillId="0" borderId="31" xfId="0" applyNumberFormat="1" applyFont="1" applyFill="1" applyBorder="1" applyAlignment="1">
      <alignment/>
    </xf>
    <xf numFmtId="21" fontId="0" fillId="0" borderId="53" xfId="0" applyNumberFormat="1" applyFont="1" applyFill="1" applyBorder="1" applyAlignment="1">
      <alignment horizontal="center"/>
    </xf>
    <xf numFmtId="21" fontId="7" fillId="0" borderId="3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wrapText="1"/>
    </xf>
    <xf numFmtId="21" fontId="0" fillId="0" borderId="53" xfId="0" applyNumberFormat="1" applyFont="1" applyFill="1" applyBorder="1" applyAlignment="1">
      <alignment horizontal="center"/>
    </xf>
    <xf numFmtId="0" fontId="13" fillId="0" borderId="39" xfId="0" applyNumberFormat="1" applyFont="1" applyFill="1" applyBorder="1" applyAlignment="1">
      <alignment horizontal="left"/>
    </xf>
    <xf numFmtId="172" fontId="0" fillId="0" borderId="0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45" fontId="0" fillId="0" borderId="0" xfId="0" applyNumberFormat="1" applyFont="1" applyBorder="1" applyAlignment="1">
      <alignment/>
    </xf>
    <xf numFmtId="2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4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9" fontId="4" fillId="0" borderId="0" xfId="0" applyNumberFormat="1" applyFont="1" applyFill="1" applyBorder="1" applyAlignment="1">
      <alignment horizontal="right"/>
    </xf>
    <xf numFmtId="20" fontId="4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39" xfId="0" applyNumberFormat="1" applyFont="1" applyFill="1" applyBorder="1" applyAlignment="1">
      <alignment horizontal="left"/>
    </xf>
    <xf numFmtId="0" fontId="0" fillId="0" borderId="52" xfId="0" applyNumberFormat="1" applyFont="1" applyFill="1" applyBorder="1" applyAlignment="1">
      <alignment horizontal="left"/>
    </xf>
    <xf numFmtId="0" fontId="10" fillId="0" borderId="34" xfId="0" applyFont="1" applyFill="1" applyBorder="1" applyAlignment="1">
      <alignment horizontal="center" vertical="top" textRotation="90"/>
    </xf>
    <xf numFmtId="0" fontId="4" fillId="0" borderId="25" xfId="0" applyFont="1" applyFill="1" applyBorder="1" applyAlignment="1">
      <alignment horizontal="center" vertical="top" textRotation="90" wrapText="1"/>
    </xf>
    <xf numFmtId="0" fontId="4" fillId="0" borderId="24" xfId="0" applyFont="1" applyFill="1" applyBorder="1" applyAlignment="1">
      <alignment horizontal="center" vertical="top" textRotation="90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92" fontId="0" fillId="0" borderId="0" xfId="0" applyNumberFormat="1" applyFill="1" applyBorder="1" applyAlignment="1">
      <alignment horizontal="center" vertical="center"/>
    </xf>
    <xf numFmtId="21" fontId="7" fillId="0" borderId="0" xfId="0" applyNumberFormat="1" applyFont="1" applyFill="1" applyBorder="1" applyAlignment="1">
      <alignment horizontal="center"/>
    </xf>
    <xf numFmtId="45" fontId="22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6" fillId="0" borderId="10" xfId="57" applyFill="1" applyBorder="1" applyAlignment="1">
      <alignment horizontal="center"/>
      <protection/>
    </xf>
    <xf numFmtId="0" fontId="46" fillId="0" borderId="10" xfId="57" applyBorder="1">
      <alignment/>
      <protection/>
    </xf>
    <xf numFmtId="0" fontId="46" fillId="0" borderId="10" xfId="57" applyBorder="1" applyAlignment="1">
      <alignment horizontal="center"/>
      <protection/>
    </xf>
    <xf numFmtId="0" fontId="46" fillId="0" borderId="10" xfId="57" applyFill="1" applyBorder="1">
      <alignment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3" fillId="0" borderId="10" xfId="0" applyFont="1" applyFill="1" applyBorder="1" applyAlignment="1">
      <alignment wrapText="1"/>
    </xf>
    <xf numFmtId="0" fontId="64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/>
    </xf>
    <xf numFmtId="0" fontId="24" fillId="0" borderId="10" xfId="54" applyFont="1" applyBorder="1" applyAlignment="1">
      <alignment horizontal="center"/>
      <protection/>
    </xf>
    <xf numFmtId="0" fontId="24" fillId="0" borderId="10" xfId="54" applyFont="1" applyFill="1" applyBorder="1" applyAlignment="1">
      <alignment horizontal="center"/>
      <protection/>
    </xf>
    <xf numFmtId="0" fontId="0" fillId="0" borderId="4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5" fontId="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2" fontId="9" fillId="0" borderId="0" xfId="0" applyNumberFormat="1" applyFont="1" applyFill="1" applyBorder="1" applyAlignment="1">
      <alignment horizontal="center"/>
    </xf>
    <xf numFmtId="45" fontId="4" fillId="0" borderId="0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center"/>
    </xf>
    <xf numFmtId="179" fontId="0" fillId="0" borderId="0" xfId="0" applyNumberFormat="1" applyFont="1" applyFill="1" applyAlignment="1">
      <alignment horizontal="center"/>
    </xf>
    <xf numFmtId="0" fontId="10" fillId="0" borderId="54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6" fillId="0" borderId="22" xfId="0" applyNumberFormat="1" applyFont="1" applyFill="1" applyBorder="1" applyAlignment="1">
      <alignment horizontal="center" textRotation="90" wrapText="1"/>
    </xf>
    <xf numFmtId="21" fontId="7" fillId="0" borderId="11" xfId="0" applyNumberFormat="1" applyFont="1" applyFill="1" applyBorder="1" applyAlignment="1">
      <alignment horizontal="center"/>
    </xf>
    <xf numFmtId="45" fontId="0" fillId="0" borderId="20" xfId="0" applyNumberFormat="1" applyFont="1" applyFill="1" applyBorder="1" applyAlignment="1">
      <alignment/>
    </xf>
    <xf numFmtId="21" fontId="7" fillId="0" borderId="10" xfId="0" applyNumberFormat="1" applyFont="1" applyFill="1" applyBorder="1" applyAlignment="1">
      <alignment horizontal="center"/>
    </xf>
    <xf numFmtId="0" fontId="0" fillId="0" borderId="55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0" fontId="24" fillId="0" borderId="18" xfId="54" applyFont="1" applyBorder="1" applyAlignment="1">
      <alignment horizontal="center"/>
      <protection/>
    </xf>
    <xf numFmtId="49" fontId="26" fillId="0" borderId="18" xfId="0" applyNumberFormat="1" applyFont="1" applyFill="1" applyBorder="1" applyAlignment="1">
      <alignment horizontal="center" vertical="center" wrapText="1"/>
    </xf>
    <xf numFmtId="0" fontId="46" fillId="0" borderId="18" xfId="57" applyFill="1" applyBorder="1">
      <alignment/>
      <protection/>
    </xf>
    <xf numFmtId="0" fontId="46" fillId="0" borderId="18" xfId="57" applyBorder="1" applyAlignment="1">
      <alignment horizontal="center"/>
      <protection/>
    </xf>
    <xf numFmtId="0" fontId="13" fillId="0" borderId="55" xfId="0" applyNumberFormat="1" applyFont="1" applyFill="1" applyBorder="1" applyAlignment="1">
      <alignment horizontal="left"/>
    </xf>
    <xf numFmtId="192" fontId="0" fillId="0" borderId="18" xfId="0" applyNumberFormat="1" applyFill="1" applyBorder="1" applyAlignment="1">
      <alignment horizontal="center" vertical="center"/>
    </xf>
    <xf numFmtId="45" fontId="0" fillId="0" borderId="27" xfId="0" applyNumberFormat="1" applyFont="1" applyFill="1" applyBorder="1" applyAlignment="1">
      <alignment/>
    </xf>
    <xf numFmtId="21" fontId="7" fillId="0" borderId="30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/>
    </xf>
    <xf numFmtId="45" fontId="22" fillId="0" borderId="30" xfId="0" applyNumberFormat="1" applyFont="1" applyFill="1" applyBorder="1" applyAlignment="1">
      <alignment/>
    </xf>
    <xf numFmtId="0" fontId="7" fillId="0" borderId="27" xfId="0" applyNumberFormat="1" applyFont="1" applyFill="1" applyBorder="1" applyAlignment="1">
      <alignment horizontal="center"/>
    </xf>
    <xf numFmtId="0" fontId="7" fillId="0" borderId="56" xfId="0" applyNumberFormat="1" applyFont="1" applyFill="1" applyBorder="1" applyAlignment="1">
      <alignment horizontal="center"/>
    </xf>
    <xf numFmtId="0" fontId="0" fillId="0" borderId="57" xfId="0" applyNumberFormat="1" applyFont="1" applyFill="1" applyBorder="1" applyAlignment="1">
      <alignment horizontal="left"/>
    </xf>
    <xf numFmtId="49" fontId="0" fillId="0" borderId="58" xfId="0" applyNumberFormat="1" applyFont="1" applyFill="1" applyBorder="1" applyAlignment="1">
      <alignment horizontal="center" vertical="center" wrapText="1"/>
    </xf>
    <xf numFmtId="0" fontId="24" fillId="0" borderId="58" xfId="54" applyFont="1" applyBorder="1" applyAlignment="1">
      <alignment horizontal="center"/>
      <protection/>
    </xf>
    <xf numFmtId="49" fontId="26" fillId="0" borderId="58" xfId="0" applyNumberFormat="1" applyFont="1" applyFill="1" applyBorder="1" applyAlignment="1">
      <alignment horizontal="center" vertical="center" wrapText="1"/>
    </xf>
    <xf numFmtId="0" fontId="46" fillId="0" borderId="58" xfId="57" applyBorder="1">
      <alignment/>
      <protection/>
    </xf>
    <xf numFmtId="0" fontId="46" fillId="0" borderId="58" xfId="57" applyBorder="1" applyAlignment="1">
      <alignment horizontal="center"/>
      <protection/>
    </xf>
    <xf numFmtId="0" fontId="13" fillId="0" borderId="57" xfId="0" applyNumberFormat="1" applyFont="1" applyFill="1" applyBorder="1" applyAlignment="1">
      <alignment horizontal="left"/>
    </xf>
    <xf numFmtId="192" fontId="0" fillId="0" borderId="58" xfId="0" applyNumberFormat="1" applyFill="1" applyBorder="1" applyAlignment="1">
      <alignment horizontal="center" vertical="center"/>
    </xf>
    <xf numFmtId="45" fontId="0" fillId="0" borderId="59" xfId="0" applyNumberFormat="1" applyFont="1" applyFill="1" applyBorder="1" applyAlignment="1">
      <alignment/>
    </xf>
    <xf numFmtId="0" fontId="0" fillId="0" borderId="47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45" fontId="22" fillId="0" borderId="11" xfId="0" applyNumberFormat="1" applyFont="1" applyFill="1" applyBorder="1" applyAlignment="1">
      <alignment/>
    </xf>
    <xf numFmtId="0" fontId="7" fillId="0" borderId="59" xfId="0" applyNumberFormat="1" applyFont="1" applyFill="1" applyBorder="1" applyAlignment="1">
      <alignment horizontal="center"/>
    </xf>
    <xf numFmtId="46" fontId="7" fillId="0" borderId="26" xfId="0" applyNumberFormat="1" applyFont="1" applyFill="1" applyBorder="1" applyAlignment="1">
      <alignment horizontal="center"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10" fillId="0" borderId="63" xfId="0" applyNumberFormat="1" applyFont="1" applyFill="1" applyBorder="1" applyAlignment="1">
      <alignment horizontal="center" textRotation="90" wrapText="1"/>
    </xf>
    <xf numFmtId="21" fontId="7" fillId="0" borderId="15" xfId="0" applyNumberFormat="1" applyFont="1" applyFill="1" applyBorder="1" applyAlignment="1">
      <alignment horizontal="center"/>
    </xf>
    <xf numFmtId="0" fontId="7" fillId="0" borderId="64" xfId="0" applyNumberFormat="1" applyFont="1" applyFill="1" applyBorder="1" applyAlignment="1">
      <alignment horizontal="center"/>
    </xf>
    <xf numFmtId="45" fontId="22" fillId="0" borderId="13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24" fillId="0" borderId="17" xfId="54" applyFont="1" applyBorder="1" applyAlignment="1">
      <alignment horizontal="center"/>
      <protection/>
    </xf>
    <xf numFmtId="49" fontId="26" fillId="0" borderId="48" xfId="0" applyNumberFormat="1" applyFont="1" applyFill="1" applyBorder="1" applyAlignment="1">
      <alignment horizontal="center" vertical="center" wrapText="1"/>
    </xf>
    <xf numFmtId="0" fontId="46" fillId="0" borderId="48" xfId="57" applyBorder="1">
      <alignment/>
      <protection/>
    </xf>
    <xf numFmtId="49" fontId="26" fillId="0" borderId="33" xfId="0" applyNumberFormat="1" applyFont="1" applyFill="1" applyBorder="1" applyAlignment="1">
      <alignment horizontal="center" vertical="center" wrapText="1"/>
    </xf>
    <xf numFmtId="0" fontId="46" fillId="0" borderId="33" xfId="57" applyBorder="1">
      <alignment/>
      <protection/>
    </xf>
    <xf numFmtId="0" fontId="45" fillId="0" borderId="10" xfId="57" applyFont="1" applyFill="1" applyBorder="1" applyAlignment="1">
      <alignment horizontal="center"/>
      <protection/>
    </xf>
    <xf numFmtId="0" fontId="10" fillId="0" borderId="65" xfId="0" applyFont="1" applyFill="1" applyBorder="1" applyAlignment="1">
      <alignment horizontal="center" textRotation="90" wrapText="1"/>
    </xf>
    <xf numFmtId="0" fontId="10" fillId="0" borderId="11" xfId="0" applyFont="1" applyFill="1" applyBorder="1" applyAlignment="1">
      <alignment horizontal="center" textRotation="90" wrapText="1"/>
    </xf>
    <xf numFmtId="0" fontId="10" fillId="0" borderId="55" xfId="0" applyFont="1" applyFill="1" applyBorder="1" applyAlignment="1">
      <alignment textRotation="90" wrapText="1"/>
    </xf>
    <xf numFmtId="0" fontId="10" fillId="0" borderId="57" xfId="0" applyFont="1" applyFill="1" applyBorder="1" applyAlignment="1">
      <alignment textRotation="90" wrapText="1"/>
    </xf>
    <xf numFmtId="0" fontId="10" fillId="0" borderId="66" xfId="0" applyFont="1" applyFill="1" applyBorder="1" applyAlignment="1">
      <alignment wrapText="1"/>
    </xf>
    <xf numFmtId="0" fontId="10" fillId="0" borderId="67" xfId="0" applyFont="1" applyFill="1" applyBorder="1" applyAlignment="1">
      <alignment wrapText="1"/>
    </xf>
    <xf numFmtId="0" fontId="10" fillId="0" borderId="68" xfId="0" applyFont="1" applyFill="1" applyBorder="1" applyAlignment="1">
      <alignment horizontal="center" wrapText="1"/>
    </xf>
    <xf numFmtId="0" fontId="10" fillId="0" borderId="69" xfId="0" applyFont="1" applyFill="1" applyBorder="1" applyAlignment="1">
      <alignment horizont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172" fontId="10" fillId="0" borderId="63" xfId="0" applyNumberFormat="1" applyFont="1" applyFill="1" applyBorder="1" applyAlignment="1">
      <alignment horizontal="center" textRotation="90"/>
    </xf>
    <xf numFmtId="172" fontId="10" fillId="0" borderId="70" xfId="0" applyNumberFormat="1" applyFont="1" applyFill="1" applyBorder="1" applyAlignment="1">
      <alignment horizontal="center" textRotation="90"/>
    </xf>
    <xf numFmtId="0" fontId="10" fillId="0" borderId="63" xfId="0" applyFont="1" applyFill="1" applyBorder="1" applyAlignment="1">
      <alignment wrapText="1"/>
    </xf>
    <xf numFmtId="0" fontId="10" fillId="0" borderId="70" xfId="0" applyFont="1" applyFill="1" applyBorder="1" applyAlignment="1">
      <alignment wrapText="1"/>
    </xf>
    <xf numFmtId="0" fontId="10" fillId="0" borderId="66" xfId="0" applyFont="1" applyFill="1" applyBorder="1" applyAlignment="1">
      <alignment horizontal="center" textRotation="90" wrapText="1"/>
    </xf>
    <xf numFmtId="0" fontId="10" fillId="0" borderId="67" xfId="0" applyFont="1" applyFill="1" applyBorder="1" applyAlignment="1">
      <alignment horizontal="center" textRotation="90" wrapText="1"/>
    </xf>
    <xf numFmtId="0" fontId="10" fillId="0" borderId="66" xfId="0" applyFont="1" applyFill="1" applyBorder="1" applyAlignment="1">
      <alignment/>
    </xf>
    <xf numFmtId="0" fontId="10" fillId="0" borderId="67" xfId="0" applyFont="1" applyFill="1" applyBorder="1" applyAlignment="1">
      <alignment/>
    </xf>
    <xf numFmtId="172" fontId="10" fillId="0" borderId="66" xfId="0" applyNumberFormat="1" applyFont="1" applyFill="1" applyBorder="1" applyAlignment="1">
      <alignment horizontal="center" textRotation="90"/>
    </xf>
    <xf numFmtId="172" fontId="10" fillId="0" borderId="67" xfId="0" applyNumberFormat="1" applyFont="1" applyFill="1" applyBorder="1" applyAlignment="1">
      <alignment horizontal="center" textRotation="90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71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textRotation="90" wrapText="1"/>
    </xf>
    <xf numFmtId="0" fontId="10" fillId="0" borderId="11" xfId="0" applyFont="1" applyFill="1" applyBorder="1" applyAlignment="1">
      <alignment textRotation="90" wrapText="1"/>
    </xf>
    <xf numFmtId="0" fontId="10" fillId="0" borderId="68" xfId="0" applyFont="1" applyFill="1" applyBorder="1" applyAlignment="1">
      <alignment textRotation="90" wrapText="1"/>
    </xf>
    <xf numFmtId="0" fontId="10" fillId="0" borderId="69" xfId="0" applyFont="1" applyFill="1" applyBorder="1" applyAlignment="1">
      <alignment textRotation="90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vertical="center" wrapText="1"/>
    </xf>
    <xf numFmtId="172" fontId="10" fillId="0" borderId="65" xfId="0" applyNumberFormat="1" applyFont="1" applyFill="1" applyBorder="1" applyAlignment="1">
      <alignment horizontal="center" wrapText="1"/>
    </xf>
    <xf numFmtId="172" fontId="10" fillId="0" borderId="11" xfId="0" applyNumberFormat="1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 textRotation="90" wrapText="1"/>
    </xf>
    <xf numFmtId="0" fontId="10" fillId="0" borderId="72" xfId="0" applyFont="1" applyFill="1" applyBorder="1" applyAlignment="1">
      <alignment horizontal="center" textRotation="90" wrapText="1"/>
    </xf>
    <xf numFmtId="0" fontId="10" fillId="0" borderId="64" xfId="0" applyFont="1" applyFill="1" applyBorder="1" applyAlignment="1">
      <alignment/>
    </xf>
    <xf numFmtId="0" fontId="10" fillId="0" borderId="72" xfId="0" applyFont="1" applyFill="1" applyBorder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1" fontId="7" fillId="0" borderId="29" xfId="0" applyNumberFormat="1" applyFont="1" applyFill="1" applyBorder="1" applyAlignment="1">
      <alignment horizontal="center"/>
    </xf>
    <xf numFmtId="1" fontId="7" fillId="0" borderId="73" xfId="0" applyNumberFormat="1" applyFont="1" applyFill="1" applyBorder="1" applyAlignment="1">
      <alignment horizontal="center"/>
    </xf>
    <xf numFmtId="1" fontId="7" fillId="0" borderId="30" xfId="0" applyNumberFormat="1" applyFont="1" applyFill="1" applyBorder="1" applyAlignment="1">
      <alignment horizontal="center"/>
    </xf>
    <xf numFmtId="0" fontId="0" fillId="0" borderId="65" xfId="0" applyNumberFormat="1" applyFont="1" applyFill="1" applyBorder="1" applyAlignment="1">
      <alignment horizontal="center"/>
    </xf>
    <xf numFmtId="0" fontId="0" fillId="0" borderId="74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15" fillId="0" borderId="7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10" fillId="0" borderId="56" xfId="0" applyFont="1" applyBorder="1" applyAlignment="1">
      <alignment textRotation="90" wrapText="1"/>
    </xf>
    <xf numFmtId="0" fontId="10" fillId="0" borderId="47" xfId="0" applyFont="1" applyBorder="1" applyAlignment="1">
      <alignment textRotation="90" wrapText="1"/>
    </xf>
    <xf numFmtId="0" fontId="10" fillId="0" borderId="5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6" xfId="0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56" xfId="0" applyFont="1" applyBorder="1" applyAlignment="1">
      <alignment wrapText="1"/>
    </xf>
    <xf numFmtId="0" fontId="10" fillId="0" borderId="47" xfId="0" applyFont="1" applyBorder="1" applyAlignment="1">
      <alignment wrapText="1"/>
    </xf>
    <xf numFmtId="0" fontId="5" fillId="32" borderId="54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51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172" fontId="10" fillId="0" borderId="56" xfId="0" applyNumberFormat="1" applyFont="1" applyBorder="1" applyAlignment="1">
      <alignment/>
    </xf>
    <xf numFmtId="172" fontId="10" fillId="0" borderId="47" xfId="0" applyNumberFormat="1" applyFont="1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_Данные связка 2 эт." xfId="56"/>
    <cellStyle name="Обычный 3" xfId="57"/>
    <cellStyle name="Обычный 3 2" xfId="58"/>
    <cellStyle name="Обычный 3_для Митрича свод КР" xfId="59"/>
    <cellStyle name="Обычный 4" xfId="60"/>
    <cellStyle name="Обычный_Протокол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&#1052;&#1080;&#1090;&#1088;&#1080;&#1095;\&#1050;&#1091;&#1073;&#1086;&#1082;%20&#1082;&#1086;&#1085;&#1076;&#1088;&#1072;&#1090;&#1100;&#1077;&#1074;&#1072;%20&#1084;&#1080;&#1090;&#1088;&#1080;&#1095;\&#1052;&#1072;&#1085;&#1076;&#1072;&#1090;\&#1052;&#1072;&#1085;&#1076;&#1072;&#1090;%20&#1050;&#1056;&#1050;&#1086;&#1085;&#1076;&#1088;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1%20&#1101;&#1090;.%20(&#1042;&#1086;&#1083;&#1086;&#1075;&#1076;&#1072;)\10.%20&#1055;&#1088;&#1086;&#1090;&#1086;&#1082;&#1086;&#1083;&#1099;%20&#1088;&#1077;&#1079;&#1091;&#1083;&#1100;&#1090;&#1072;&#1090;&#1086;&#1074;\&#1057;&#1074;&#1086;&#1076;&#1085;&#1099;&#1081;%20&#1050;&#1056;%20&#1042;&#1086;&#1083;&#1086;&#1075;&#1076;&#1072;%2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3%20&#1101;&#1090;&#1072;&#1087;_&#1082;&#1088;_&#1073;&#1077;&#1083;&#1075;&#1086;&#1088;&#1086;&#1076;_2011\&#1041;&#1077;&#1083;&#1075;&#1086;&#1088;&#1086;&#1076;\&#1086;&#1090;%20&#1040;&#1085;&#1076;&#1088;&#1102;&#1093;&#1080;\&#1057;%20&#1084;&#1072;&#1082;&#1088;&#1086;&#1089;&#1072;&#1084;&#1080;\&#1055;&#1088;&#1086;&#1090;&#1086;&#1082;&#1086;&#1083;%20&#1051;&#1048;&#1063;&#1050;&#1040;_&#1082;&#1086;&#1088;&#1086;&#1090;&#1082;&#1072;&#1103;_&#1050;&#1056;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2%20&#1101;&#1090;.%20(&#1055;&#1080;&#1090;&#1077;&#1088;)\3.%20&#1052;&#1072;&#1085;&#1076;&#1072;&#1090;\&#1055;&#1056;&#1054;&#1058;&#1054;&#1050;&#1054;&#1051;%20&#1052;&#1040;&#1053;&#1044;&#1040;&#1058;&#1040;\&#1052;&#1072;&#1085;&#1076;&#1072;&#1090;_&#1050;&#1056;_&#1079;&#1072;&#1083;&#1099;_2&#1101;&#1090;_&#1055;&#1080;&#1090;&#1077;&#108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tya\&#1050;&#1050;&#1086;&#1085;&#1076;&#1088;&#1072;&#1090;&#1100;&#1077;&#1074;&#1072;%202010%20(&#1089;&#1077;&#1088;&#1074;&#1077;&#1088;%20&#1053;)\Documents%20and%20Settings\&#1085;&#1072;&#1089;&#1090;&#1103;\&#1056;&#1072;&#1073;&#1086;&#1095;&#1080;&#1081;%20&#1089;&#1090;&#1086;&#1083;\&#1050;&#1050;&#1086;&#1085;&#1076;&#1088;&#1072;&#1090;&#1100;&#1077;&#1074;&#1072;%202010\&#1052;&#1072;&#1085;&#1076;&#1072;&#1090;\&#1052;&#1072;&#1085;&#1076;&#1072;&#1090;%20&#1050;&#1050;&#1086;&#1085;&#1076;&#1088;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1\b2\&#1052;&#1086;&#1080;%20&#1076;&#1086;&#1082;&#1091;&#1084;&#1077;&#1085;&#1090;&#1099;\&#1057;&#1086;&#1088;&#1077;&#1074;&#1085;&#1086;&#1074;&#1072;&#1085;&#1080;&#1103;\&#1050;&#1056;%20&#1079;&#1072;&#1083;&#1099;%202011\1%20&#1101;&#1090;&#1072;&#1087;_&#1050;&#1056;_&#1063;&#1072;&#1081;&#1082;&#1086;&#1074;&#1089;&#1082;&#1080;&#1081;_2011\3.%20&#1052;&#1072;&#1085;&#1076;&#1072;&#1090;\&#1055;&#1056;&#1054;&#1058;&#1054;&#1050;&#1054;&#1051;%20&#1052;&#1040;&#1053;&#1044;&#1040;&#1058;&#1040;\&#1052;&#1072;&#1085;&#1076;&#1072;&#1090;_1%20&#1101;&#1090;_&#1050;&#1056;_&#1079;&#1072;&#1083;&#1099;_&#1063;&#1072;&#1081;&#1082;&#1086;&#1074;&#1089;&#1082;&#1080;&#1081;_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10.%20&#1055;&#1088;&#1086;&#1090;&#1086;&#1082;&#1086;&#1083;&#1099;%20&#1088;&#1077;&#1079;&#1091;&#1083;&#1100;&#1090;&#1072;&#1090;&#1086;&#1074;\&#1074;%20&#1080;&#1085;&#1077;&#1090;\&#1055;&#1088;&#1086;&#1090;&#1086;&#1082;&#1086;&#1083;&#1099;_26.03.2010%20&#1050;&#1091;&#1073;&#1086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10.%20&#1055;&#1088;&#1086;&#1090;&#1086;&#1082;&#1086;&#1083;&#1099;%20&#1088;&#1077;&#1079;&#1091;&#1083;&#1100;&#1090;&#1072;&#1090;&#1086;&#1074;\&#1057;%20&#1084;&#1072;&#1082;&#1088;&#1086;&#1089;&#1072;&#1084;&#1080;\&#1055;&#1088;&#1086;&#1090;&#1086;&#1082;&#1086;&#1083;%20&#1051;&#1048;&#1063;&#1050;&#1040;_&#1082;&#1086;&#1088;&#1086;&#1090;&#1082;&#1072;&#1103;_&#1050;&#1056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МАНДАТ main"/>
      <sheetName val="Start длинная"/>
      <sheetName val="DATA длинная"/>
      <sheetName val="main"/>
      <sheetName val="тех.заяв_ПУСТО"/>
      <sheetName val="тех.заяв_END"/>
      <sheetName val="Чипы на длинную"/>
      <sheetName val="МАНДАТ main (2)"/>
    </sheetNames>
    <sheetDataSet>
      <sheetData sheetId="0">
        <row r="1">
          <cell r="A1" t="str">
            <v>III ОТКРЫТЫЙ КУБОК РОССИИ ПО СПОРТИВНОМУ  ТУРИЗМУ</v>
          </cell>
        </row>
        <row r="2">
          <cell r="A2" t="str">
            <v>(дисциплина – дистанции – пешеходные)
(памяти В.Кондратьева)</v>
          </cell>
        </row>
        <row r="3">
          <cell r="A3" t="str">
            <v>05-08 июля 2007 года</v>
          </cell>
          <cell r="K3" t="str">
            <v>Московская  обл., Рузский р-он, о/к Васильевское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андат"/>
      <sheetName val="Связки_ММ"/>
      <sheetName val="Связки_СМ"/>
      <sheetName val="Связки ЛК"/>
      <sheetName val="Связки ЛК (отчет)"/>
      <sheetName val="Личка М"/>
      <sheetName val="Личка М (отчет)"/>
      <sheetName val="Личка Ж"/>
      <sheetName val="Личка ЛК"/>
      <sheetName val="Личка ЛК (отчет)"/>
      <sheetName val="Группа"/>
      <sheetName val="Свод"/>
      <sheetName val="Сводный КР Вологда 20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м_Универс"/>
      <sheetName val="ж_Универс"/>
      <sheetName val="ЛК"/>
      <sheetName val="ЛК Универс"/>
      <sheetName val="Лич М"/>
      <sheetName val="Лич Ж"/>
      <sheetName val="Лич ЛК"/>
      <sheetName val="м (2)"/>
      <sheetName val="ж (2)"/>
      <sheetName val="ЛК (2)"/>
      <sheetName val="Вывод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Start личка"/>
      <sheetName val="DATA личка"/>
      <sheetName val="SI личка"/>
      <sheetName val="МАНДАТ main"/>
      <sheetName val="Start связка"/>
      <sheetName val="DATA связка"/>
      <sheetName val="SI связка"/>
      <sheetName val="Start группа"/>
      <sheetName val="DATA группа"/>
      <sheetName val="SI группа"/>
      <sheetName val="main"/>
      <sheetName val="тех.заяв_ПУСТО"/>
      <sheetName val="тех.заяв_END"/>
      <sheetName val="Выписка"/>
    </sheetNames>
    <sheetDataSet>
      <sheetData sheetId="0">
        <row r="1">
          <cell r="A1" t="str">
            <v>II ЭТАП РОЗЫГРЫША КУБКА РОССИИ ПО СПОРТИВНОМУ ТУРИЗМУ (зимняя программа)</v>
          </cell>
        </row>
        <row r="2">
          <cell r="A2" t="str">
            <v>(дисциплина – дистанции – пешеходные) </v>
          </cell>
        </row>
        <row r="3">
          <cell r="A3" t="str">
            <v>03 - 06 февраля 2010 года</v>
          </cell>
          <cell r="K3" t="str">
            <v>г. Санкт-Петербург, спортзал СПбГУ ИТМО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ный2009"/>
      <sheetName val="Свод"/>
      <sheetName val="список"/>
      <sheetName val="МАНДАТ main"/>
      <sheetName val="Start команды"/>
      <sheetName val="DATA команды"/>
      <sheetName val="DATA личка кор1"/>
      <sheetName val="SI МАСС-СТАРТ1"/>
      <sheetName val="DATA МАСС-СТАРТ"/>
      <sheetName val="main"/>
      <sheetName val="Выписка"/>
      <sheetName val="тех.заяв_ПУСТО"/>
      <sheetName val="тех.заяв_ПУСТО (2)"/>
    </sheetNames>
    <sheetDataSet>
      <sheetData sheetId="0">
        <row r="42">
          <cell r="F42" t="str">
            <v>м</v>
          </cell>
        </row>
        <row r="43">
          <cell r="F43" t="str">
            <v>ж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Тренир"/>
      <sheetName val="Start связка"/>
      <sheetName val="SI связка"/>
      <sheetName val="DATA связка"/>
      <sheetName val="Start личка"/>
      <sheetName val="МАНДАТ main"/>
      <sheetName val="DATA личка"/>
      <sheetName val="SI личка"/>
      <sheetName val="Start группа"/>
      <sheetName val="DATA группа"/>
      <sheetName val="SI группа"/>
      <sheetName val="main"/>
      <sheetName val="База"/>
      <sheetName val="тех.заяв_ПУСТО"/>
      <sheetName val="тех.заяв_END"/>
      <sheetName val="Выписка"/>
    </sheetNames>
    <sheetDataSet>
      <sheetData sheetId="0"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  <cell r="F31" t="str">
            <v>личка</v>
          </cell>
        </row>
        <row r="32">
          <cell r="C32">
            <v>3</v>
          </cell>
          <cell r="F32" t="str">
            <v>связка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</row>
        <row r="43">
          <cell r="C43" t="str">
            <v>б/р</v>
          </cell>
          <cell r="D43">
            <v>0</v>
          </cell>
        </row>
        <row r="44">
          <cell r="C44" t="str">
            <v>3ю</v>
          </cell>
          <cell r="D44">
            <v>0.1</v>
          </cell>
        </row>
        <row r="45">
          <cell r="C45" t="str">
            <v>2ю</v>
          </cell>
          <cell r="D45">
            <v>0.3</v>
          </cell>
        </row>
        <row r="46">
          <cell r="C46" t="str">
            <v>1ю</v>
          </cell>
          <cell r="D46">
            <v>1</v>
          </cell>
        </row>
        <row r="47">
          <cell r="C47" t="str">
            <v>III</v>
          </cell>
          <cell r="D47">
            <v>1</v>
          </cell>
        </row>
        <row r="48">
          <cell r="C48" t="str">
            <v>II</v>
          </cell>
          <cell r="D48">
            <v>3</v>
          </cell>
        </row>
        <row r="49">
          <cell r="C49" t="str">
            <v>I</v>
          </cell>
          <cell r="D49">
            <v>10</v>
          </cell>
        </row>
        <row r="50">
          <cell r="C50" t="str">
            <v>КМС</v>
          </cell>
          <cell r="D50">
            <v>30</v>
          </cell>
        </row>
        <row r="51">
          <cell r="C51" t="str">
            <v>МС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  <sheetData sheetId="13">
        <row r="1">
          <cell r="J1" t="str">
            <v>Номер участника</v>
          </cell>
          <cell r="K1" t="str">
            <v>Участник</v>
          </cell>
          <cell r="L1" t="str">
            <v>Дата рожд</v>
          </cell>
          <cell r="M1" t="str">
            <v>Год</v>
          </cell>
          <cell r="N1" t="str">
            <v>Разряд</v>
          </cell>
          <cell r="O1" t="str">
            <v>Ранг</v>
          </cell>
          <cell r="P1" t="str">
            <v>Пол</v>
          </cell>
          <cell r="Q1" t="str">
            <v>Номер чипа</v>
          </cell>
          <cell r="R1" t="str">
            <v>пп</v>
          </cell>
          <cell r="S1" t="str">
            <v>личка</v>
          </cell>
          <cell r="T1" t="str">
            <v>связка</v>
          </cell>
          <cell r="U1" t="str">
            <v>группа</v>
          </cell>
          <cell r="V1" t="str">
            <v>пусто</v>
          </cell>
          <cell r="W1" t="str">
            <v>пусто</v>
          </cell>
        </row>
        <row r="2">
          <cell r="J2" t="str">
            <v>12.1</v>
          </cell>
          <cell r="K2" t="str">
            <v>Каргин Богдан</v>
          </cell>
          <cell r="L2">
            <v>31859</v>
          </cell>
          <cell r="M2">
            <v>1987</v>
          </cell>
          <cell r="N2" t="str">
            <v>I</v>
          </cell>
          <cell r="O2">
            <v>10</v>
          </cell>
          <cell r="P2" t="str">
            <v>м</v>
          </cell>
          <cell r="Q2">
            <v>4503700</v>
          </cell>
          <cell r="R2">
            <v>1</v>
          </cell>
          <cell r="S2">
            <v>1</v>
          </cell>
          <cell r="T2" t="str">
            <v>СМ</v>
          </cell>
        </row>
        <row r="3">
          <cell r="J3" t="str">
            <v>12.2</v>
          </cell>
          <cell r="K3" t="str">
            <v>Пичников Георгий</v>
          </cell>
          <cell r="L3">
            <v>34102</v>
          </cell>
          <cell r="M3">
            <v>1993</v>
          </cell>
          <cell r="N3" t="str">
            <v>I</v>
          </cell>
          <cell r="O3">
            <v>10</v>
          </cell>
          <cell r="P3" t="str">
            <v>м</v>
          </cell>
          <cell r="Q3">
            <v>4503702</v>
          </cell>
          <cell r="R3">
            <v>2</v>
          </cell>
          <cell r="S3">
            <v>1</v>
          </cell>
          <cell r="T3" t="str">
            <v>М</v>
          </cell>
        </row>
        <row r="4">
          <cell r="J4" t="str">
            <v>12.3</v>
          </cell>
          <cell r="K4" t="str">
            <v>Челюканов Николай</v>
          </cell>
          <cell r="L4">
            <v>32861</v>
          </cell>
          <cell r="M4">
            <v>1989</v>
          </cell>
          <cell r="N4" t="str">
            <v>I</v>
          </cell>
          <cell r="O4">
            <v>10</v>
          </cell>
          <cell r="P4" t="str">
            <v>м</v>
          </cell>
          <cell r="Q4">
            <v>4503703</v>
          </cell>
          <cell r="R4">
            <v>3</v>
          </cell>
          <cell r="S4">
            <v>1</v>
          </cell>
          <cell r="T4" t="str">
            <v>М</v>
          </cell>
        </row>
        <row r="5">
          <cell r="J5" t="str">
            <v>12.4</v>
          </cell>
          <cell r="K5" t="str">
            <v>Чичиланова Ольга</v>
          </cell>
          <cell r="L5">
            <v>33033</v>
          </cell>
          <cell r="M5">
            <v>1990</v>
          </cell>
          <cell r="N5" t="str">
            <v>КМС</v>
          </cell>
          <cell r="O5">
            <v>30</v>
          </cell>
          <cell r="P5" t="str">
            <v>ж</v>
          </cell>
          <cell r="Q5">
            <v>4503704</v>
          </cell>
          <cell r="R5">
            <v>4</v>
          </cell>
          <cell r="S5">
            <v>1</v>
          </cell>
          <cell r="T5" t="str">
            <v>СМ</v>
          </cell>
        </row>
        <row r="6">
          <cell r="J6" t="str">
            <v>14.1</v>
          </cell>
          <cell r="K6" t="str">
            <v>Афанасьев Сергей</v>
          </cell>
          <cell r="L6">
            <v>33056</v>
          </cell>
          <cell r="M6">
            <v>1990</v>
          </cell>
          <cell r="N6" t="str">
            <v>КМС</v>
          </cell>
          <cell r="O6">
            <v>30</v>
          </cell>
          <cell r="P6" t="str">
            <v>м</v>
          </cell>
          <cell r="Q6">
            <v>4503717</v>
          </cell>
          <cell r="R6">
            <v>1</v>
          </cell>
          <cell r="S6">
            <v>1</v>
          </cell>
          <cell r="T6" t="str">
            <v>СМ</v>
          </cell>
          <cell r="U6">
            <v>1</v>
          </cell>
        </row>
        <row r="7">
          <cell r="J7" t="str">
            <v>14.2</v>
          </cell>
          <cell r="K7" t="str">
            <v>Бабкина Наталья</v>
          </cell>
          <cell r="L7">
            <v>34296</v>
          </cell>
          <cell r="M7">
            <v>1993</v>
          </cell>
          <cell r="N7" t="str">
            <v>КМС</v>
          </cell>
          <cell r="O7">
            <v>30</v>
          </cell>
          <cell r="P7" t="str">
            <v>ж</v>
          </cell>
          <cell r="Q7">
            <v>4503718</v>
          </cell>
          <cell r="R7">
            <v>2</v>
          </cell>
          <cell r="S7">
            <v>1</v>
          </cell>
          <cell r="T7" t="str">
            <v>СМ</v>
          </cell>
          <cell r="U7">
            <v>1</v>
          </cell>
        </row>
        <row r="8">
          <cell r="J8" t="str">
            <v>14.3</v>
          </cell>
          <cell r="K8" t="str">
            <v>Маметов Евгений</v>
          </cell>
          <cell r="L8">
            <v>34257</v>
          </cell>
          <cell r="M8">
            <v>1993</v>
          </cell>
          <cell r="N8" t="str">
            <v>КМС</v>
          </cell>
          <cell r="O8">
            <v>30</v>
          </cell>
          <cell r="P8" t="str">
            <v>м</v>
          </cell>
          <cell r="Q8">
            <v>4503723</v>
          </cell>
          <cell r="R8">
            <v>3</v>
          </cell>
          <cell r="S8">
            <v>1</v>
          </cell>
          <cell r="T8" t="str">
            <v>М</v>
          </cell>
          <cell r="U8">
            <v>1</v>
          </cell>
        </row>
        <row r="9">
          <cell r="J9" t="str">
            <v>14.4</v>
          </cell>
          <cell r="K9" t="str">
            <v>Овечкин Александр</v>
          </cell>
          <cell r="L9">
            <v>31267</v>
          </cell>
          <cell r="M9">
            <v>1985</v>
          </cell>
          <cell r="N9" t="str">
            <v>КМС</v>
          </cell>
          <cell r="O9">
            <v>30</v>
          </cell>
          <cell r="P9" t="str">
            <v>м</v>
          </cell>
          <cell r="Q9">
            <v>4503720</v>
          </cell>
          <cell r="R9">
            <v>4</v>
          </cell>
          <cell r="S9">
            <v>1</v>
          </cell>
          <cell r="T9" t="str">
            <v>М</v>
          </cell>
          <cell r="U9">
            <v>1</v>
          </cell>
        </row>
        <row r="10">
          <cell r="J10" t="str">
            <v>13.2</v>
          </cell>
          <cell r="K10" t="str">
            <v>Вереникин Павел</v>
          </cell>
          <cell r="L10">
            <v>32382</v>
          </cell>
          <cell r="M10">
            <v>1988</v>
          </cell>
          <cell r="N10" t="str">
            <v>КМС</v>
          </cell>
          <cell r="O10">
            <v>30</v>
          </cell>
          <cell r="P10" t="str">
            <v>м</v>
          </cell>
          <cell r="Q10">
            <v>4503707</v>
          </cell>
          <cell r="R10">
            <v>2</v>
          </cell>
          <cell r="S10" t="str">
            <v>л</v>
          </cell>
          <cell r="T10" t="str">
            <v>М</v>
          </cell>
          <cell r="U10">
            <v>1</v>
          </cell>
        </row>
        <row r="11">
          <cell r="J11" t="str">
            <v>13.4</v>
          </cell>
          <cell r="K11" t="str">
            <v>Рожукалн Янис</v>
          </cell>
          <cell r="L11">
            <v>34404</v>
          </cell>
          <cell r="M11">
            <v>1994</v>
          </cell>
          <cell r="N11" t="str">
            <v>КМС</v>
          </cell>
          <cell r="O11">
            <v>30</v>
          </cell>
          <cell r="P11" t="str">
            <v>м</v>
          </cell>
          <cell r="Q11">
            <v>4503709</v>
          </cell>
          <cell r="R11">
            <v>4</v>
          </cell>
          <cell r="S11">
            <v>1</v>
          </cell>
          <cell r="T11" t="str">
            <v>СМ</v>
          </cell>
          <cell r="U11">
            <v>1</v>
          </cell>
        </row>
        <row r="12">
          <cell r="J12" t="str">
            <v>13.5</v>
          </cell>
          <cell r="K12" t="str">
            <v>Сидоренко Дмитрий</v>
          </cell>
          <cell r="L12">
            <v>31463</v>
          </cell>
          <cell r="M12">
            <v>1986</v>
          </cell>
          <cell r="N12" t="str">
            <v>КМС</v>
          </cell>
          <cell r="O12">
            <v>30</v>
          </cell>
          <cell r="P12" t="str">
            <v>м</v>
          </cell>
          <cell r="Q12">
            <v>4503712</v>
          </cell>
          <cell r="R12">
            <v>5</v>
          </cell>
          <cell r="S12">
            <v>1</v>
          </cell>
          <cell r="T12" t="str">
            <v>М</v>
          </cell>
          <cell r="U12">
            <v>1</v>
          </cell>
        </row>
        <row r="13">
          <cell r="J13" t="str">
            <v>13.6</v>
          </cell>
          <cell r="K13" t="str">
            <v>Чепкасова Анастасия</v>
          </cell>
          <cell r="L13">
            <v>32633</v>
          </cell>
          <cell r="M13">
            <v>1989</v>
          </cell>
          <cell r="N13" t="str">
            <v>КМС</v>
          </cell>
          <cell r="O13">
            <v>30</v>
          </cell>
          <cell r="P13" t="str">
            <v>ж</v>
          </cell>
          <cell r="Q13">
            <v>4503713</v>
          </cell>
          <cell r="R13">
            <v>6</v>
          </cell>
          <cell r="S13">
            <v>1</v>
          </cell>
          <cell r="T13" t="str">
            <v>СМ</v>
          </cell>
          <cell r="U13">
            <v>1</v>
          </cell>
        </row>
        <row r="14">
          <cell r="J14" t="str">
            <v>13.1</v>
          </cell>
          <cell r="K14" t="str">
            <v>Гвоздь Даниил</v>
          </cell>
          <cell r="L14">
            <v>33683</v>
          </cell>
          <cell r="M14">
            <v>1992</v>
          </cell>
          <cell r="N14" t="str">
            <v>КМС</v>
          </cell>
          <cell r="O14">
            <v>30</v>
          </cell>
          <cell r="P14" t="str">
            <v>м</v>
          </cell>
          <cell r="Q14">
            <v>4503705</v>
          </cell>
          <cell r="R14">
            <v>1</v>
          </cell>
          <cell r="S14">
            <v>1</v>
          </cell>
        </row>
        <row r="15">
          <cell r="J15" t="str">
            <v>13.3</v>
          </cell>
          <cell r="K15" t="str">
            <v>Платонова Юлия</v>
          </cell>
          <cell r="L15">
            <v>34060</v>
          </cell>
          <cell r="M15">
            <v>1993</v>
          </cell>
          <cell r="N15" t="str">
            <v>КМС</v>
          </cell>
          <cell r="O15">
            <v>30</v>
          </cell>
          <cell r="P15" t="str">
            <v>ж</v>
          </cell>
          <cell r="Q15">
            <v>4503708</v>
          </cell>
          <cell r="R15">
            <v>3</v>
          </cell>
          <cell r="S15" t="str">
            <v>л</v>
          </cell>
        </row>
        <row r="16">
          <cell r="J16" t="str">
            <v>20.1</v>
          </cell>
          <cell r="K16" t="str">
            <v>Адаев Артем</v>
          </cell>
          <cell r="L16">
            <v>33363</v>
          </cell>
          <cell r="M16">
            <v>1991</v>
          </cell>
          <cell r="N16" t="str">
            <v>I</v>
          </cell>
          <cell r="O16">
            <v>10</v>
          </cell>
          <cell r="P16" t="str">
            <v>м</v>
          </cell>
          <cell r="Q16">
            <v>4851345</v>
          </cell>
          <cell r="R16">
            <v>1</v>
          </cell>
          <cell r="S16" t="str">
            <v>л</v>
          </cell>
        </row>
        <row r="17">
          <cell r="J17" t="str">
            <v>3.2</v>
          </cell>
          <cell r="K17" t="str">
            <v>Гареев Артур</v>
          </cell>
          <cell r="L17">
            <v>32577</v>
          </cell>
          <cell r="M17">
            <v>1989</v>
          </cell>
          <cell r="N17" t="str">
            <v>КМС</v>
          </cell>
          <cell r="O17">
            <v>30</v>
          </cell>
          <cell r="P17" t="str">
            <v>м</v>
          </cell>
          <cell r="Q17">
            <v>4851310</v>
          </cell>
          <cell r="R17">
            <v>2</v>
          </cell>
          <cell r="S17" t="str">
            <v>л</v>
          </cell>
          <cell r="T17" t="str">
            <v>М</v>
          </cell>
          <cell r="U17">
            <v>1</v>
          </cell>
        </row>
        <row r="18">
          <cell r="J18" t="str">
            <v>3.4</v>
          </cell>
          <cell r="K18" t="str">
            <v>Нурлыгаянов Ренат</v>
          </cell>
          <cell r="L18">
            <v>32460</v>
          </cell>
          <cell r="M18">
            <v>1988</v>
          </cell>
          <cell r="N18" t="str">
            <v>МС</v>
          </cell>
          <cell r="O18">
            <v>100</v>
          </cell>
          <cell r="P18" t="str">
            <v>м</v>
          </cell>
          <cell r="Q18">
            <v>4851313</v>
          </cell>
          <cell r="R18">
            <v>4</v>
          </cell>
          <cell r="S18">
            <v>1</v>
          </cell>
          <cell r="T18" t="str">
            <v>СМ</v>
          </cell>
          <cell r="U18">
            <v>1</v>
          </cell>
        </row>
        <row r="19">
          <cell r="J19" t="str">
            <v>3.5</v>
          </cell>
          <cell r="K19" t="str">
            <v>Нурлыгаянова Зульфия</v>
          </cell>
          <cell r="L19">
            <v>31497</v>
          </cell>
          <cell r="M19">
            <v>1986</v>
          </cell>
          <cell r="N19" t="str">
            <v>МС</v>
          </cell>
          <cell r="O19">
            <v>100</v>
          </cell>
          <cell r="P19" t="str">
            <v>ж</v>
          </cell>
          <cell r="Q19">
            <v>4851314</v>
          </cell>
          <cell r="R19">
            <v>5</v>
          </cell>
          <cell r="S19">
            <v>1</v>
          </cell>
          <cell r="T19" t="str">
            <v>СМ</v>
          </cell>
          <cell r="U19">
            <v>1</v>
          </cell>
        </row>
        <row r="20">
          <cell r="J20" t="str">
            <v>3.6</v>
          </cell>
          <cell r="K20" t="str">
            <v>Орлов Артем</v>
          </cell>
          <cell r="L20">
            <v>33087</v>
          </cell>
          <cell r="M20">
            <v>1990</v>
          </cell>
          <cell r="N20" t="str">
            <v>КМС</v>
          </cell>
          <cell r="O20">
            <v>30</v>
          </cell>
          <cell r="P20" t="str">
            <v>м</v>
          </cell>
          <cell r="Q20">
            <v>4851315</v>
          </cell>
          <cell r="R20">
            <v>6</v>
          </cell>
          <cell r="S20">
            <v>1</v>
          </cell>
          <cell r="T20" t="str">
            <v>М</v>
          </cell>
          <cell r="U20">
            <v>1</v>
          </cell>
        </row>
        <row r="21">
          <cell r="J21" t="str">
            <v>3.1</v>
          </cell>
          <cell r="K21" t="str">
            <v>Купин Николай</v>
          </cell>
          <cell r="L21">
            <v>31194</v>
          </cell>
          <cell r="M21">
            <v>1985</v>
          </cell>
          <cell r="N21" t="str">
            <v>КМС</v>
          </cell>
          <cell r="O21">
            <v>30</v>
          </cell>
          <cell r="P21" t="str">
            <v>м</v>
          </cell>
          <cell r="Q21">
            <v>4851309</v>
          </cell>
          <cell r="R21">
            <v>1</v>
          </cell>
          <cell r="S21">
            <v>1</v>
          </cell>
          <cell r="T21" t="str">
            <v>М л</v>
          </cell>
        </row>
        <row r="22">
          <cell r="J22" t="str">
            <v>3.3</v>
          </cell>
          <cell r="K22" t="str">
            <v>Касимов Роман</v>
          </cell>
          <cell r="L22">
            <v>33977</v>
          </cell>
          <cell r="M22">
            <v>1993</v>
          </cell>
          <cell r="N22" t="str">
            <v>I</v>
          </cell>
          <cell r="O22">
            <v>10</v>
          </cell>
          <cell r="P22" t="str">
            <v>м</v>
          </cell>
          <cell r="Q22">
            <v>4851312</v>
          </cell>
          <cell r="R22">
            <v>3</v>
          </cell>
          <cell r="S22" t="str">
            <v>л</v>
          </cell>
          <cell r="T22" t="str">
            <v>М л</v>
          </cell>
        </row>
        <row r="23">
          <cell r="J23" t="str">
            <v>10.1</v>
          </cell>
          <cell r="K23" t="str">
            <v>Баборыкина Ксения</v>
          </cell>
          <cell r="L23">
            <v>33677</v>
          </cell>
          <cell r="M23">
            <v>1992</v>
          </cell>
          <cell r="N23" t="str">
            <v>I</v>
          </cell>
          <cell r="O23">
            <v>10</v>
          </cell>
          <cell r="P23" t="str">
            <v>ж</v>
          </cell>
          <cell r="Q23">
            <v>4851342</v>
          </cell>
          <cell r="R23">
            <v>1</v>
          </cell>
          <cell r="S23">
            <v>1</v>
          </cell>
          <cell r="T23" t="str">
            <v>СМ</v>
          </cell>
          <cell r="U23">
            <v>1</v>
          </cell>
        </row>
        <row r="24">
          <cell r="J24" t="str">
            <v>10.2</v>
          </cell>
          <cell r="K24" t="str">
            <v>Киприянов Евгений</v>
          </cell>
          <cell r="L24">
            <v>33632</v>
          </cell>
          <cell r="M24">
            <v>1992</v>
          </cell>
          <cell r="N24" t="str">
            <v>КМС</v>
          </cell>
          <cell r="O24">
            <v>30</v>
          </cell>
          <cell r="P24" t="str">
            <v>м</v>
          </cell>
          <cell r="Q24">
            <v>4851343</v>
          </cell>
          <cell r="R24">
            <v>2</v>
          </cell>
          <cell r="S24">
            <v>1</v>
          </cell>
          <cell r="T24" t="str">
            <v>СМ</v>
          </cell>
          <cell r="U24">
            <v>1</v>
          </cell>
        </row>
        <row r="25">
          <cell r="J25" t="str">
            <v>10.3</v>
          </cell>
          <cell r="K25" t="str">
            <v>Токарев Виталий</v>
          </cell>
          <cell r="L25">
            <v>33345</v>
          </cell>
          <cell r="M25">
            <v>1991</v>
          </cell>
          <cell r="N25" t="str">
            <v>КМС</v>
          </cell>
          <cell r="O25">
            <v>30</v>
          </cell>
          <cell r="P25" t="str">
            <v>м</v>
          </cell>
          <cell r="Q25">
            <v>4851344</v>
          </cell>
          <cell r="R25">
            <v>3</v>
          </cell>
          <cell r="S25">
            <v>1</v>
          </cell>
          <cell r="T25" t="str">
            <v>М</v>
          </cell>
          <cell r="U25">
            <v>1</v>
          </cell>
        </row>
        <row r="26">
          <cell r="J26" t="str">
            <v>10.4</v>
          </cell>
          <cell r="K26" t="str">
            <v>Лоскутов Дмитрий</v>
          </cell>
          <cell r="L26">
            <v>34500</v>
          </cell>
          <cell r="M26">
            <v>1994</v>
          </cell>
          <cell r="N26" t="str">
            <v>КМС</v>
          </cell>
          <cell r="O26">
            <v>30</v>
          </cell>
          <cell r="P26" t="str">
            <v>м</v>
          </cell>
          <cell r="Q26">
            <v>4503769</v>
          </cell>
          <cell r="R26">
            <v>4</v>
          </cell>
          <cell r="S26">
            <v>1</v>
          </cell>
          <cell r="T26" t="str">
            <v>М</v>
          </cell>
          <cell r="U26">
            <v>1</v>
          </cell>
        </row>
        <row r="27">
          <cell r="J27" t="str">
            <v>5.1</v>
          </cell>
          <cell r="K27" t="str">
            <v>Белков Ярослав</v>
          </cell>
          <cell r="L27">
            <v>33617</v>
          </cell>
          <cell r="M27">
            <v>1992</v>
          </cell>
          <cell r="N27" t="str">
            <v>КМС</v>
          </cell>
          <cell r="O27">
            <v>30</v>
          </cell>
          <cell r="P27" t="str">
            <v>м</v>
          </cell>
          <cell r="Q27">
            <v>4851318</v>
          </cell>
          <cell r="R27">
            <v>1</v>
          </cell>
          <cell r="S27" t="str">
            <v>л</v>
          </cell>
          <cell r="T27" t="str">
            <v>М</v>
          </cell>
          <cell r="U27">
            <v>1</v>
          </cell>
        </row>
        <row r="28">
          <cell r="J28" t="str">
            <v>5.4</v>
          </cell>
          <cell r="K28" t="str">
            <v>Крутиков Роман</v>
          </cell>
          <cell r="L28">
            <v>33794</v>
          </cell>
          <cell r="M28">
            <v>1992</v>
          </cell>
          <cell r="N28" t="str">
            <v>КМС</v>
          </cell>
          <cell r="O28">
            <v>30</v>
          </cell>
          <cell r="P28" t="str">
            <v>м</v>
          </cell>
          <cell r="Q28">
            <v>4851321</v>
          </cell>
          <cell r="R28">
            <v>4</v>
          </cell>
          <cell r="S28">
            <v>1</v>
          </cell>
          <cell r="T28" t="str">
            <v>СМ л</v>
          </cell>
          <cell r="U28">
            <v>1</v>
          </cell>
        </row>
        <row r="29">
          <cell r="J29" t="str">
            <v>5.5</v>
          </cell>
          <cell r="K29" t="str">
            <v>Лукина Анна</v>
          </cell>
          <cell r="L29">
            <v>32036</v>
          </cell>
          <cell r="M29">
            <v>1987</v>
          </cell>
          <cell r="N29" t="str">
            <v>МС</v>
          </cell>
          <cell r="O29">
            <v>100</v>
          </cell>
          <cell r="P29" t="str">
            <v>ж</v>
          </cell>
          <cell r="Q29">
            <v>4851322</v>
          </cell>
          <cell r="R29">
            <v>5</v>
          </cell>
          <cell r="S29">
            <v>1</v>
          </cell>
          <cell r="T29" t="str">
            <v>СМ</v>
          </cell>
          <cell r="U29">
            <v>1</v>
          </cell>
        </row>
        <row r="30">
          <cell r="J30" t="str">
            <v>5.6</v>
          </cell>
          <cell r="K30" t="str">
            <v>Маковеев Иннокентий</v>
          </cell>
          <cell r="L30">
            <v>33290</v>
          </cell>
          <cell r="M30">
            <v>1991</v>
          </cell>
          <cell r="N30" t="str">
            <v>КМС</v>
          </cell>
          <cell r="O30">
            <v>30</v>
          </cell>
          <cell r="P30" t="str">
            <v>м</v>
          </cell>
          <cell r="Q30">
            <v>4851323</v>
          </cell>
          <cell r="R30">
            <v>6</v>
          </cell>
          <cell r="S30">
            <v>1</v>
          </cell>
          <cell r="T30" t="str">
            <v>М</v>
          </cell>
          <cell r="U30">
            <v>1</v>
          </cell>
        </row>
        <row r="31">
          <cell r="J31" t="str">
            <v>5.2</v>
          </cell>
          <cell r="K31" t="str">
            <v>Беляев Дмитрий</v>
          </cell>
          <cell r="L31">
            <v>29389</v>
          </cell>
          <cell r="M31">
            <v>1980</v>
          </cell>
          <cell r="N31" t="str">
            <v>МС</v>
          </cell>
          <cell r="O31">
            <v>100</v>
          </cell>
          <cell r="P31" t="str">
            <v>м</v>
          </cell>
          <cell r="Q31">
            <v>4851319</v>
          </cell>
          <cell r="R31">
            <v>2</v>
          </cell>
          <cell r="S31">
            <v>1</v>
          </cell>
          <cell r="T31" t="str">
            <v>СМ</v>
          </cell>
        </row>
        <row r="32">
          <cell r="J32" t="str">
            <v>5.3</v>
          </cell>
          <cell r="K32" t="str">
            <v>Киселева Ольга</v>
          </cell>
          <cell r="L32">
            <v>33943</v>
          </cell>
          <cell r="M32">
            <v>1992</v>
          </cell>
          <cell r="N32" t="str">
            <v>КМС</v>
          </cell>
          <cell r="O32">
            <v>30</v>
          </cell>
          <cell r="P32" t="str">
            <v>ж</v>
          </cell>
          <cell r="Q32">
            <v>4851320</v>
          </cell>
          <cell r="R32">
            <v>3</v>
          </cell>
          <cell r="S32" t="str">
            <v>л</v>
          </cell>
          <cell r="T32" t="str">
            <v>СМ л</v>
          </cell>
        </row>
        <row r="33">
          <cell r="J33" t="str">
            <v>6.1</v>
          </cell>
          <cell r="K33" t="str">
            <v>Королев Роман</v>
          </cell>
          <cell r="L33">
            <v>33937</v>
          </cell>
          <cell r="M33">
            <v>1992</v>
          </cell>
          <cell r="N33" t="str">
            <v>КМС</v>
          </cell>
          <cell r="O33">
            <v>30</v>
          </cell>
          <cell r="P33" t="str">
            <v>м</v>
          </cell>
          <cell r="Q33">
            <v>4851325</v>
          </cell>
          <cell r="R33">
            <v>1</v>
          </cell>
          <cell r="S33" t="str">
            <v>л</v>
          </cell>
          <cell r="T33" t="str">
            <v>М л</v>
          </cell>
        </row>
        <row r="34">
          <cell r="J34" t="str">
            <v>6.2</v>
          </cell>
          <cell r="K34" t="str">
            <v>Ярушкин Дмитрий</v>
          </cell>
          <cell r="L34">
            <v>34591</v>
          </cell>
          <cell r="M34">
            <v>1994</v>
          </cell>
          <cell r="N34" t="str">
            <v>КМС</v>
          </cell>
          <cell r="O34">
            <v>30</v>
          </cell>
          <cell r="P34" t="str">
            <v>м</v>
          </cell>
          <cell r="Q34">
            <v>4851326</v>
          </cell>
          <cell r="R34">
            <v>2</v>
          </cell>
          <cell r="S34" t="str">
            <v>л</v>
          </cell>
          <cell r="T34" t="str">
            <v>М л</v>
          </cell>
        </row>
        <row r="35">
          <cell r="J35" t="str">
            <v>8.1</v>
          </cell>
          <cell r="K35" t="str">
            <v>Пятаков Юрий</v>
          </cell>
          <cell r="L35">
            <v>30147</v>
          </cell>
          <cell r="M35">
            <v>1982</v>
          </cell>
          <cell r="N35" t="str">
            <v>МС</v>
          </cell>
          <cell r="O35">
            <v>100</v>
          </cell>
          <cell r="P35" t="str">
            <v>м</v>
          </cell>
          <cell r="Q35">
            <v>4851334</v>
          </cell>
          <cell r="R35">
            <v>1</v>
          </cell>
          <cell r="S35">
            <v>1</v>
          </cell>
          <cell r="T35" t="str">
            <v>СМ</v>
          </cell>
          <cell r="U35">
            <v>1</v>
          </cell>
        </row>
        <row r="36">
          <cell r="J36" t="str">
            <v>8.2</v>
          </cell>
          <cell r="K36" t="str">
            <v>Сергеева Наталья</v>
          </cell>
          <cell r="L36">
            <v>33227</v>
          </cell>
          <cell r="M36">
            <v>1990</v>
          </cell>
          <cell r="N36" t="str">
            <v>КМС</v>
          </cell>
          <cell r="O36">
            <v>30</v>
          </cell>
          <cell r="P36" t="str">
            <v>ж</v>
          </cell>
          <cell r="Q36">
            <v>4851335</v>
          </cell>
          <cell r="R36">
            <v>2</v>
          </cell>
          <cell r="S36">
            <v>1</v>
          </cell>
          <cell r="T36" t="str">
            <v>СМ</v>
          </cell>
          <cell r="U36">
            <v>1</v>
          </cell>
        </row>
        <row r="37">
          <cell r="J37" t="str">
            <v>8.3</v>
          </cell>
          <cell r="K37" t="str">
            <v>Синев Кирилл</v>
          </cell>
          <cell r="L37">
            <v>33669</v>
          </cell>
          <cell r="M37">
            <v>1992</v>
          </cell>
          <cell r="N37" t="str">
            <v>КМС</v>
          </cell>
          <cell r="O37">
            <v>30</v>
          </cell>
          <cell r="P37" t="str">
            <v>м</v>
          </cell>
          <cell r="Q37">
            <v>4851336</v>
          </cell>
          <cell r="R37">
            <v>3</v>
          </cell>
          <cell r="S37">
            <v>1</v>
          </cell>
          <cell r="T37" t="str">
            <v>М</v>
          </cell>
          <cell r="U37">
            <v>1</v>
          </cell>
        </row>
        <row r="38">
          <cell r="J38" t="str">
            <v>8.4</v>
          </cell>
          <cell r="K38" t="str">
            <v>Суслов Валерий</v>
          </cell>
          <cell r="L38">
            <v>33906</v>
          </cell>
          <cell r="M38">
            <v>1992</v>
          </cell>
          <cell r="N38" t="str">
            <v>КМС</v>
          </cell>
          <cell r="O38">
            <v>30</v>
          </cell>
          <cell r="P38" t="str">
            <v>м</v>
          </cell>
          <cell r="Q38">
            <v>4851337</v>
          </cell>
          <cell r="R38">
            <v>4</v>
          </cell>
          <cell r="S38">
            <v>1</v>
          </cell>
          <cell r="T38" t="str">
            <v>М</v>
          </cell>
          <cell r="U38">
            <v>1</v>
          </cell>
        </row>
        <row r="39">
          <cell r="J39" t="str">
            <v>9.1</v>
          </cell>
          <cell r="K39" t="str">
            <v>Панов Дмитрий</v>
          </cell>
          <cell r="L39">
            <v>34529</v>
          </cell>
          <cell r="M39">
            <v>1994</v>
          </cell>
          <cell r="N39" t="str">
            <v>КМС</v>
          </cell>
          <cell r="O39">
            <v>30</v>
          </cell>
          <cell r="P39" t="str">
            <v>м</v>
          </cell>
          <cell r="Q39">
            <v>4851338</v>
          </cell>
          <cell r="R39">
            <v>1</v>
          </cell>
          <cell r="S39">
            <v>1</v>
          </cell>
          <cell r="T39" t="str">
            <v>СМ</v>
          </cell>
          <cell r="U39">
            <v>1</v>
          </cell>
        </row>
        <row r="40">
          <cell r="J40" t="str">
            <v>9.2</v>
          </cell>
          <cell r="K40" t="str">
            <v>Рожков Константин</v>
          </cell>
          <cell r="L40">
            <v>33836</v>
          </cell>
          <cell r="M40">
            <v>1992</v>
          </cell>
          <cell r="N40" t="str">
            <v>КМС</v>
          </cell>
          <cell r="O40">
            <v>30</v>
          </cell>
          <cell r="P40" t="str">
            <v>м</v>
          </cell>
          <cell r="Q40">
            <v>4851339</v>
          </cell>
          <cell r="R40">
            <v>2</v>
          </cell>
          <cell r="S40">
            <v>1</v>
          </cell>
          <cell r="T40" t="str">
            <v>М</v>
          </cell>
          <cell r="U40">
            <v>1</v>
          </cell>
        </row>
        <row r="41">
          <cell r="J41" t="str">
            <v>9.3</v>
          </cell>
          <cell r="K41" t="str">
            <v>Сабитов Александр</v>
          </cell>
          <cell r="L41">
            <v>31554</v>
          </cell>
          <cell r="M41">
            <v>1986</v>
          </cell>
          <cell r="N41" t="str">
            <v>МС</v>
          </cell>
          <cell r="O41">
            <v>100</v>
          </cell>
          <cell r="P41" t="str">
            <v>м</v>
          </cell>
          <cell r="Q41">
            <v>4851340</v>
          </cell>
          <cell r="R41">
            <v>3</v>
          </cell>
          <cell r="S41">
            <v>1</v>
          </cell>
          <cell r="T41" t="str">
            <v>М</v>
          </cell>
          <cell r="U41">
            <v>1</v>
          </cell>
        </row>
        <row r="42">
          <cell r="J42" t="str">
            <v>9.4</v>
          </cell>
          <cell r="K42" t="str">
            <v>Смолко Наталья</v>
          </cell>
          <cell r="L42">
            <v>34454</v>
          </cell>
          <cell r="M42">
            <v>1994</v>
          </cell>
          <cell r="N42" t="str">
            <v>КМС</v>
          </cell>
          <cell r="O42">
            <v>30</v>
          </cell>
          <cell r="P42" t="str">
            <v>ж</v>
          </cell>
          <cell r="Q42">
            <v>4851341</v>
          </cell>
          <cell r="R42">
            <v>4</v>
          </cell>
          <cell r="S42">
            <v>1</v>
          </cell>
          <cell r="T42" t="str">
            <v>СМ</v>
          </cell>
          <cell r="U42">
            <v>1</v>
          </cell>
        </row>
        <row r="43">
          <cell r="J43" t="str">
            <v>15.1</v>
          </cell>
          <cell r="K43" t="str">
            <v>Ворожейкин Александр</v>
          </cell>
          <cell r="L43">
            <v>31944</v>
          </cell>
          <cell r="M43">
            <v>1987</v>
          </cell>
          <cell r="N43" t="str">
            <v>КМС</v>
          </cell>
          <cell r="O43">
            <v>30</v>
          </cell>
          <cell r="P43" t="str">
            <v>м</v>
          </cell>
          <cell r="Q43">
            <v>4503727</v>
          </cell>
          <cell r="R43">
            <v>1</v>
          </cell>
          <cell r="S43">
            <v>1</v>
          </cell>
          <cell r="T43" t="str">
            <v>М</v>
          </cell>
          <cell r="U43">
            <v>1</v>
          </cell>
        </row>
        <row r="44">
          <cell r="J44" t="str">
            <v>15.2</v>
          </cell>
          <cell r="K44" t="str">
            <v>Егоров Денис</v>
          </cell>
          <cell r="L44">
            <v>29421</v>
          </cell>
          <cell r="M44">
            <v>1980</v>
          </cell>
          <cell r="N44" t="str">
            <v>МС</v>
          </cell>
          <cell r="O44">
            <v>100</v>
          </cell>
          <cell r="P44" t="str">
            <v>м</v>
          </cell>
          <cell r="Q44">
            <v>4503728</v>
          </cell>
          <cell r="R44">
            <v>2</v>
          </cell>
          <cell r="S44">
            <v>1</v>
          </cell>
          <cell r="T44" t="str">
            <v>М</v>
          </cell>
          <cell r="U44">
            <v>1</v>
          </cell>
        </row>
        <row r="45">
          <cell r="J45" t="str">
            <v>15.3</v>
          </cell>
          <cell r="K45" t="str">
            <v>Зайцева Мария</v>
          </cell>
          <cell r="L45">
            <v>32473</v>
          </cell>
          <cell r="M45">
            <v>1988</v>
          </cell>
          <cell r="N45" t="str">
            <v>МС</v>
          </cell>
          <cell r="O45">
            <v>100</v>
          </cell>
          <cell r="P45" t="str">
            <v>ж</v>
          </cell>
          <cell r="Q45">
            <v>4503729</v>
          </cell>
          <cell r="R45">
            <v>3</v>
          </cell>
          <cell r="S45">
            <v>1</v>
          </cell>
          <cell r="T45" t="str">
            <v>СМ</v>
          </cell>
          <cell r="U45">
            <v>1</v>
          </cell>
        </row>
        <row r="46">
          <cell r="J46" t="str">
            <v>15.4</v>
          </cell>
          <cell r="K46" t="str">
            <v>Казимирчик Семен</v>
          </cell>
          <cell r="L46">
            <v>31765</v>
          </cell>
          <cell r="M46">
            <v>1986</v>
          </cell>
          <cell r="N46" t="str">
            <v>МС</v>
          </cell>
          <cell r="O46">
            <v>100</v>
          </cell>
          <cell r="P46" t="str">
            <v>м</v>
          </cell>
          <cell r="Q46">
            <v>4503730</v>
          </cell>
          <cell r="R46">
            <v>4</v>
          </cell>
          <cell r="S46">
            <v>1</v>
          </cell>
          <cell r="T46" t="str">
            <v>СМ</v>
          </cell>
          <cell r="U46">
            <v>1</v>
          </cell>
        </row>
        <row r="47">
          <cell r="J47" t="str">
            <v>16.1</v>
          </cell>
          <cell r="K47" t="str">
            <v>Ариничев Петр</v>
          </cell>
          <cell r="L47">
            <v>30339</v>
          </cell>
          <cell r="M47">
            <v>1983</v>
          </cell>
          <cell r="N47" t="str">
            <v>I</v>
          </cell>
          <cell r="O47">
            <v>10</v>
          </cell>
          <cell r="P47" t="str">
            <v>м</v>
          </cell>
          <cell r="Q47">
            <v>4503735</v>
          </cell>
          <cell r="R47">
            <v>1</v>
          </cell>
          <cell r="S47">
            <v>1</v>
          </cell>
          <cell r="T47" t="str">
            <v>М</v>
          </cell>
          <cell r="U47">
            <v>1</v>
          </cell>
        </row>
        <row r="48">
          <cell r="J48" t="str">
            <v>16.2</v>
          </cell>
          <cell r="K48" t="str">
            <v>Ворожейкина Мария</v>
          </cell>
          <cell r="L48">
            <v>33368</v>
          </cell>
          <cell r="M48">
            <v>1991</v>
          </cell>
          <cell r="N48" t="str">
            <v>КМС</v>
          </cell>
          <cell r="O48">
            <v>30</v>
          </cell>
          <cell r="P48" t="str">
            <v>ж</v>
          </cell>
          <cell r="Q48">
            <v>4503736</v>
          </cell>
          <cell r="R48">
            <v>2</v>
          </cell>
          <cell r="S48">
            <v>1</v>
          </cell>
          <cell r="T48" t="str">
            <v>СМ</v>
          </cell>
          <cell r="U48">
            <v>1</v>
          </cell>
        </row>
        <row r="49">
          <cell r="J49" t="str">
            <v>16.3</v>
          </cell>
          <cell r="K49" t="str">
            <v>Лукьянов Павел</v>
          </cell>
          <cell r="L49">
            <v>32891</v>
          </cell>
          <cell r="M49">
            <v>1990</v>
          </cell>
          <cell r="N49" t="str">
            <v>МС</v>
          </cell>
          <cell r="O49">
            <v>100</v>
          </cell>
          <cell r="P49" t="str">
            <v>м</v>
          </cell>
          <cell r="Q49">
            <v>4503737</v>
          </cell>
          <cell r="R49">
            <v>3</v>
          </cell>
          <cell r="S49">
            <v>1</v>
          </cell>
          <cell r="T49" t="str">
            <v>СМ</v>
          </cell>
          <cell r="U49">
            <v>1</v>
          </cell>
        </row>
        <row r="50">
          <cell r="J50" t="str">
            <v>16.4</v>
          </cell>
          <cell r="K50" t="str">
            <v>Хамурзов Владимир</v>
          </cell>
          <cell r="L50">
            <v>29189</v>
          </cell>
          <cell r="M50">
            <v>1979</v>
          </cell>
          <cell r="N50" t="str">
            <v>КМС</v>
          </cell>
          <cell r="O50">
            <v>30</v>
          </cell>
          <cell r="P50" t="str">
            <v>м</v>
          </cell>
          <cell r="Q50">
            <v>4503739</v>
          </cell>
          <cell r="R50">
            <v>4</v>
          </cell>
          <cell r="S50">
            <v>1</v>
          </cell>
          <cell r="T50" t="str">
            <v>М</v>
          </cell>
          <cell r="U50">
            <v>1</v>
          </cell>
        </row>
        <row r="51">
          <cell r="J51" t="str">
            <v>17.1</v>
          </cell>
          <cell r="K51" t="str">
            <v>Князев Сергей</v>
          </cell>
          <cell r="L51">
            <v>33816</v>
          </cell>
          <cell r="M51">
            <v>1992</v>
          </cell>
          <cell r="N51" t="str">
            <v>МС</v>
          </cell>
          <cell r="O51">
            <v>100</v>
          </cell>
          <cell r="P51" t="str">
            <v>м</v>
          </cell>
          <cell r="Q51">
            <v>4503741</v>
          </cell>
          <cell r="R51">
            <v>1</v>
          </cell>
          <cell r="S51">
            <v>1</v>
          </cell>
          <cell r="T51" t="str">
            <v>М</v>
          </cell>
          <cell r="U51">
            <v>1</v>
          </cell>
        </row>
        <row r="52">
          <cell r="J52" t="str">
            <v>17.2</v>
          </cell>
          <cell r="K52" t="str">
            <v>Лобзаева Дарья</v>
          </cell>
          <cell r="L52">
            <v>34168</v>
          </cell>
          <cell r="M52">
            <v>1993</v>
          </cell>
          <cell r="N52" t="str">
            <v>КМС</v>
          </cell>
          <cell r="O52">
            <v>30</v>
          </cell>
          <cell r="P52" t="str">
            <v>ж</v>
          </cell>
          <cell r="Q52">
            <v>4503742</v>
          </cell>
          <cell r="R52">
            <v>2</v>
          </cell>
          <cell r="S52">
            <v>1</v>
          </cell>
          <cell r="T52" t="str">
            <v>СМ</v>
          </cell>
          <cell r="U52">
            <v>1</v>
          </cell>
        </row>
        <row r="53">
          <cell r="J53" t="str">
            <v>17.3</v>
          </cell>
          <cell r="K53" t="str">
            <v>Ольховский Дмитрий</v>
          </cell>
          <cell r="L53">
            <v>33875</v>
          </cell>
          <cell r="M53">
            <v>1992</v>
          </cell>
          <cell r="N53" t="str">
            <v>КМС</v>
          </cell>
          <cell r="O53">
            <v>30</v>
          </cell>
          <cell r="P53" t="str">
            <v>м</v>
          </cell>
          <cell r="Q53">
            <v>4503743</v>
          </cell>
          <cell r="R53">
            <v>3</v>
          </cell>
          <cell r="S53">
            <v>1</v>
          </cell>
          <cell r="T53" t="str">
            <v>СМ</v>
          </cell>
          <cell r="U53">
            <v>1</v>
          </cell>
        </row>
        <row r="54">
          <cell r="J54" t="str">
            <v>17.4</v>
          </cell>
          <cell r="K54" t="str">
            <v>Перфилов Илья</v>
          </cell>
          <cell r="L54">
            <v>33991</v>
          </cell>
          <cell r="M54">
            <v>1993</v>
          </cell>
          <cell r="N54" t="str">
            <v>I</v>
          </cell>
          <cell r="O54">
            <v>10</v>
          </cell>
          <cell r="P54" t="str">
            <v>м</v>
          </cell>
          <cell r="Q54">
            <v>4503746</v>
          </cell>
          <cell r="R54">
            <v>4</v>
          </cell>
          <cell r="S54">
            <v>1</v>
          </cell>
          <cell r="T54" t="str">
            <v>М</v>
          </cell>
          <cell r="U54">
            <v>1</v>
          </cell>
        </row>
        <row r="55">
          <cell r="J55" t="str">
            <v>11.1</v>
          </cell>
          <cell r="K55" t="str">
            <v>Готовкин Владимир</v>
          </cell>
          <cell r="L55">
            <v>34227</v>
          </cell>
          <cell r="M55">
            <v>1993</v>
          </cell>
          <cell r="N55" t="str">
            <v>I</v>
          </cell>
          <cell r="O55">
            <v>10</v>
          </cell>
          <cell r="P55" t="str">
            <v>м</v>
          </cell>
          <cell r="Q55">
            <v>4851346</v>
          </cell>
          <cell r="R55">
            <v>1</v>
          </cell>
          <cell r="S55">
            <v>1</v>
          </cell>
          <cell r="T55" t="str">
            <v>М</v>
          </cell>
          <cell r="U55">
            <v>1</v>
          </cell>
        </row>
        <row r="56">
          <cell r="J56" t="str">
            <v>11.2</v>
          </cell>
          <cell r="K56" t="str">
            <v>Клоков Александр</v>
          </cell>
          <cell r="L56" t="str">
            <v>25.08.1992</v>
          </cell>
          <cell r="M56">
            <v>1992</v>
          </cell>
          <cell r="N56" t="str">
            <v>I</v>
          </cell>
          <cell r="O56">
            <v>10</v>
          </cell>
          <cell r="P56" t="str">
            <v>м</v>
          </cell>
          <cell r="Q56">
            <v>4851347</v>
          </cell>
          <cell r="R56">
            <v>2</v>
          </cell>
          <cell r="S56">
            <v>1</v>
          </cell>
          <cell r="T56" t="str">
            <v>СМ</v>
          </cell>
          <cell r="U56">
            <v>1</v>
          </cell>
        </row>
        <row r="57">
          <cell r="J57" t="str">
            <v>11.3</v>
          </cell>
          <cell r="K57" t="str">
            <v>Своротова Ольга</v>
          </cell>
          <cell r="L57" t="str">
            <v>13.01.1991</v>
          </cell>
          <cell r="M57">
            <v>1991</v>
          </cell>
          <cell r="N57" t="str">
            <v>I</v>
          </cell>
          <cell r="O57">
            <v>10</v>
          </cell>
          <cell r="P57" t="str">
            <v>ж</v>
          </cell>
          <cell r="Q57">
            <v>4851348</v>
          </cell>
          <cell r="R57">
            <v>3</v>
          </cell>
          <cell r="S57">
            <v>1</v>
          </cell>
          <cell r="T57" t="str">
            <v>СМ</v>
          </cell>
          <cell r="U57">
            <v>1</v>
          </cell>
        </row>
        <row r="58">
          <cell r="J58" t="str">
            <v>11.4</v>
          </cell>
          <cell r="K58" t="str">
            <v>Соломонов Владислав</v>
          </cell>
          <cell r="L58">
            <v>34031</v>
          </cell>
          <cell r="M58">
            <v>1993</v>
          </cell>
          <cell r="N58" t="str">
            <v>I</v>
          </cell>
          <cell r="O58">
            <v>10</v>
          </cell>
          <cell r="P58" t="str">
            <v>м</v>
          </cell>
          <cell r="Q58">
            <v>4851349</v>
          </cell>
          <cell r="R58">
            <v>4</v>
          </cell>
          <cell r="S58">
            <v>1</v>
          </cell>
          <cell r="T58" t="str">
            <v>М</v>
          </cell>
          <cell r="U58">
            <v>1</v>
          </cell>
        </row>
        <row r="59">
          <cell r="J59" t="str">
            <v>11.5</v>
          </cell>
          <cell r="K59" t="str">
            <v>Юров Артем</v>
          </cell>
          <cell r="L59">
            <v>33880</v>
          </cell>
          <cell r="M59">
            <v>1992</v>
          </cell>
          <cell r="N59" t="str">
            <v>I</v>
          </cell>
          <cell r="O59">
            <v>10</v>
          </cell>
          <cell r="P59" t="str">
            <v>м</v>
          </cell>
          <cell r="R59">
            <v>5</v>
          </cell>
        </row>
        <row r="60">
          <cell r="J60" t="str">
            <v>1.1</v>
          </cell>
          <cell r="K60" t="str">
            <v>Буторин Виктор</v>
          </cell>
          <cell r="L60">
            <v>33276</v>
          </cell>
          <cell r="M60">
            <v>1991</v>
          </cell>
          <cell r="N60" t="str">
            <v>I</v>
          </cell>
          <cell r="O60">
            <v>10</v>
          </cell>
          <cell r="P60" t="str">
            <v>м</v>
          </cell>
          <cell r="Q60">
            <v>4851301</v>
          </cell>
          <cell r="R60">
            <v>1</v>
          </cell>
          <cell r="S60">
            <v>1</v>
          </cell>
          <cell r="T60" t="str">
            <v>М</v>
          </cell>
          <cell r="U60">
            <v>1</v>
          </cell>
        </row>
        <row r="61">
          <cell r="J61" t="str">
            <v>1.2</v>
          </cell>
          <cell r="K61" t="str">
            <v>Шаяхметов Рамис</v>
          </cell>
          <cell r="L61">
            <v>33034</v>
          </cell>
          <cell r="M61">
            <v>1990</v>
          </cell>
          <cell r="N61" t="str">
            <v>I</v>
          </cell>
          <cell r="O61">
            <v>10</v>
          </cell>
          <cell r="P61" t="str">
            <v>м</v>
          </cell>
          <cell r="Q61">
            <v>4851303</v>
          </cell>
          <cell r="R61">
            <v>2</v>
          </cell>
          <cell r="S61">
            <v>1</v>
          </cell>
          <cell r="T61" t="str">
            <v>М</v>
          </cell>
          <cell r="U61">
            <v>1</v>
          </cell>
        </row>
        <row r="62">
          <cell r="J62" t="str">
            <v>1.5</v>
          </cell>
          <cell r="K62" t="str">
            <v>Леухина Лилия</v>
          </cell>
          <cell r="L62">
            <v>33118</v>
          </cell>
          <cell r="M62">
            <v>1990</v>
          </cell>
          <cell r="N62" t="str">
            <v>I</v>
          </cell>
          <cell r="O62">
            <v>10</v>
          </cell>
          <cell r="P62" t="str">
            <v>ж</v>
          </cell>
          <cell r="Q62">
            <v>4851306</v>
          </cell>
          <cell r="R62">
            <v>5</v>
          </cell>
          <cell r="S62">
            <v>1</v>
          </cell>
          <cell r="T62" t="str">
            <v>СМ</v>
          </cell>
          <cell r="U62">
            <v>1</v>
          </cell>
        </row>
        <row r="63">
          <cell r="J63" t="str">
            <v>1.6</v>
          </cell>
          <cell r="K63" t="str">
            <v>Чирков Борис</v>
          </cell>
          <cell r="L63">
            <v>33410</v>
          </cell>
          <cell r="M63">
            <v>1991</v>
          </cell>
          <cell r="N63" t="str">
            <v>I</v>
          </cell>
          <cell r="O63">
            <v>10</v>
          </cell>
          <cell r="P63" t="str">
            <v>м</v>
          </cell>
          <cell r="Q63">
            <v>4851307</v>
          </cell>
          <cell r="R63">
            <v>6</v>
          </cell>
          <cell r="S63">
            <v>1</v>
          </cell>
          <cell r="T63" t="str">
            <v>СМ</v>
          </cell>
          <cell r="U63">
            <v>1</v>
          </cell>
        </row>
        <row r="64">
          <cell r="J64" t="str">
            <v>1.3</v>
          </cell>
          <cell r="K64" t="str">
            <v>Шаяхметов Раушан</v>
          </cell>
          <cell r="L64">
            <v>32478</v>
          </cell>
          <cell r="M64">
            <v>1988</v>
          </cell>
          <cell r="N64" t="str">
            <v>I</v>
          </cell>
          <cell r="O64">
            <v>10</v>
          </cell>
          <cell r="P64" t="str">
            <v>м</v>
          </cell>
          <cell r="Q64">
            <v>4851304</v>
          </cell>
          <cell r="R64">
            <v>3</v>
          </cell>
          <cell r="S64" t="str">
            <v>л</v>
          </cell>
          <cell r="T64" t="str">
            <v>М л</v>
          </cell>
        </row>
        <row r="65">
          <cell r="J65" t="str">
            <v>1.4</v>
          </cell>
          <cell r="K65" t="str">
            <v>Ястребов Денис</v>
          </cell>
          <cell r="L65">
            <v>33572</v>
          </cell>
          <cell r="M65">
            <v>1991</v>
          </cell>
          <cell r="N65" t="str">
            <v>I</v>
          </cell>
          <cell r="O65">
            <v>10</v>
          </cell>
          <cell r="P65" t="str">
            <v>м</v>
          </cell>
          <cell r="Q65">
            <v>4851305</v>
          </cell>
          <cell r="R65">
            <v>4</v>
          </cell>
          <cell r="S65" t="str">
            <v>л</v>
          </cell>
          <cell r="T65" t="str">
            <v>М л</v>
          </cell>
        </row>
        <row r="66">
          <cell r="J66" t="str">
            <v>18.1</v>
          </cell>
          <cell r="K66" t="str">
            <v>Андреев Андрей</v>
          </cell>
          <cell r="L66">
            <v>34452</v>
          </cell>
          <cell r="M66">
            <v>1994</v>
          </cell>
          <cell r="N66" t="str">
            <v>КМС</v>
          </cell>
          <cell r="O66">
            <v>30</v>
          </cell>
          <cell r="P66" t="str">
            <v>м</v>
          </cell>
          <cell r="Q66">
            <v>4503747</v>
          </cell>
          <cell r="R66">
            <v>1</v>
          </cell>
          <cell r="S66">
            <v>1</v>
          </cell>
          <cell r="T66" t="str">
            <v>СМ л</v>
          </cell>
          <cell r="U66">
            <v>1</v>
          </cell>
        </row>
        <row r="67">
          <cell r="J67" t="str">
            <v>18.3</v>
          </cell>
          <cell r="K67" t="str">
            <v>Самарина Евгения</v>
          </cell>
          <cell r="L67" t="str">
            <v>30.08.1989</v>
          </cell>
          <cell r="M67">
            <v>1989</v>
          </cell>
          <cell r="N67" t="str">
            <v>КМС</v>
          </cell>
          <cell r="O67">
            <v>30</v>
          </cell>
          <cell r="P67" t="str">
            <v>ж</v>
          </cell>
          <cell r="Q67">
            <v>4503751</v>
          </cell>
          <cell r="R67">
            <v>3</v>
          </cell>
          <cell r="S67">
            <v>1</v>
          </cell>
          <cell r="T67" t="str">
            <v>СМ</v>
          </cell>
          <cell r="U67">
            <v>1</v>
          </cell>
        </row>
        <row r="68">
          <cell r="J68" t="str">
            <v>18.5</v>
          </cell>
          <cell r="K68" t="str">
            <v>Трикозов Виктор</v>
          </cell>
          <cell r="L68" t="str">
            <v>17.12.1988</v>
          </cell>
          <cell r="M68">
            <v>1988</v>
          </cell>
          <cell r="N68" t="str">
            <v>КМС</v>
          </cell>
          <cell r="O68">
            <v>30</v>
          </cell>
          <cell r="P68" t="str">
            <v>м</v>
          </cell>
          <cell r="Q68">
            <v>4503753</v>
          </cell>
          <cell r="R68">
            <v>5</v>
          </cell>
          <cell r="S68">
            <v>1</v>
          </cell>
          <cell r="T68" t="str">
            <v>СМ</v>
          </cell>
          <cell r="U68">
            <v>1</v>
          </cell>
        </row>
        <row r="69">
          <cell r="J69" t="str">
            <v>18.6</v>
          </cell>
          <cell r="K69" t="str">
            <v>Чесноков Дмитрий</v>
          </cell>
          <cell r="L69" t="str">
            <v>24.06.1990</v>
          </cell>
          <cell r="M69">
            <v>1990</v>
          </cell>
          <cell r="N69" t="str">
            <v>КМС</v>
          </cell>
          <cell r="O69">
            <v>30</v>
          </cell>
          <cell r="P69" t="str">
            <v>м</v>
          </cell>
          <cell r="Q69">
            <v>4503754</v>
          </cell>
          <cell r="R69">
            <v>6</v>
          </cell>
          <cell r="S69">
            <v>1</v>
          </cell>
          <cell r="T69" t="str">
            <v>М</v>
          </cell>
          <cell r="U69">
            <v>1</v>
          </cell>
        </row>
        <row r="70">
          <cell r="J70" t="str">
            <v>18.2</v>
          </cell>
          <cell r="K70" t="str">
            <v>Бобков Андрей</v>
          </cell>
          <cell r="L70" t="str">
            <v>21.12.1992</v>
          </cell>
          <cell r="M70">
            <v>1992</v>
          </cell>
          <cell r="N70" t="str">
            <v>КМС</v>
          </cell>
          <cell r="O70">
            <v>30</v>
          </cell>
          <cell r="P70" t="str">
            <v>м</v>
          </cell>
          <cell r="Q70">
            <v>4503749</v>
          </cell>
          <cell r="R70">
            <v>2</v>
          </cell>
          <cell r="S70" t="str">
            <v>л</v>
          </cell>
          <cell r="T70" t="str">
            <v>М</v>
          </cell>
        </row>
        <row r="71">
          <cell r="J71" t="str">
            <v>18.4</v>
          </cell>
          <cell r="K71" t="str">
            <v>Стащук Таисия</v>
          </cell>
          <cell r="L71">
            <v>32754</v>
          </cell>
          <cell r="M71">
            <v>1989</v>
          </cell>
          <cell r="N71" t="str">
            <v>КМС</v>
          </cell>
          <cell r="O71">
            <v>30</v>
          </cell>
          <cell r="P71" t="str">
            <v>ж</v>
          </cell>
          <cell r="Q71">
            <v>4503752</v>
          </cell>
          <cell r="R71">
            <v>4</v>
          </cell>
          <cell r="S71" t="str">
            <v>л</v>
          </cell>
          <cell r="T71" t="str">
            <v>СМ л</v>
          </cell>
        </row>
        <row r="72">
          <cell r="J72" t="str">
            <v>19.1</v>
          </cell>
          <cell r="K72" t="str">
            <v>Брюшинин Алексей</v>
          </cell>
          <cell r="L72" t="str">
            <v>20.12.1992</v>
          </cell>
          <cell r="M72">
            <v>1992</v>
          </cell>
          <cell r="N72" t="str">
            <v>КМС</v>
          </cell>
          <cell r="O72">
            <v>30</v>
          </cell>
          <cell r="P72" t="str">
            <v>м</v>
          </cell>
          <cell r="Q72">
            <v>4503756</v>
          </cell>
          <cell r="R72">
            <v>1</v>
          </cell>
          <cell r="S72" t="str">
            <v>л</v>
          </cell>
          <cell r="T72" t="str">
            <v>СМ л</v>
          </cell>
        </row>
        <row r="73">
          <cell r="J73" t="str">
            <v>19.2</v>
          </cell>
          <cell r="K73" t="str">
            <v>Петрухина Мария</v>
          </cell>
          <cell r="L73" t="str">
            <v>27.08.1991</v>
          </cell>
          <cell r="M73">
            <v>1991</v>
          </cell>
          <cell r="N73" t="str">
            <v>КМС</v>
          </cell>
          <cell r="O73">
            <v>30</v>
          </cell>
          <cell r="P73" t="str">
            <v>ж</v>
          </cell>
          <cell r="Q73">
            <v>4503757</v>
          </cell>
          <cell r="R73">
            <v>2</v>
          </cell>
          <cell r="S73" t="str">
            <v>л</v>
          </cell>
          <cell r="T73" t="str">
            <v>СМ л</v>
          </cell>
        </row>
        <row r="74">
          <cell r="J74" t="str">
            <v>4.1</v>
          </cell>
          <cell r="K74" t="str">
            <v>Александрова Марина</v>
          </cell>
          <cell r="L74">
            <v>33182</v>
          </cell>
          <cell r="M74">
            <v>1990</v>
          </cell>
          <cell r="N74" t="str">
            <v>КМС</v>
          </cell>
          <cell r="O74">
            <v>30</v>
          </cell>
          <cell r="P74" t="str">
            <v>ж</v>
          </cell>
          <cell r="Q74">
            <v>4851316</v>
          </cell>
          <cell r="R74">
            <v>1</v>
          </cell>
          <cell r="S74" t="str">
            <v>л</v>
          </cell>
          <cell r="T74" t="str">
            <v>СМ л</v>
          </cell>
        </row>
        <row r="75">
          <cell r="J75" t="str">
            <v>4.2</v>
          </cell>
          <cell r="K75" t="str">
            <v>Кудряшов Александр</v>
          </cell>
          <cell r="L75">
            <v>32786</v>
          </cell>
          <cell r="M75">
            <v>1989</v>
          </cell>
          <cell r="N75" t="str">
            <v>КМС</v>
          </cell>
          <cell r="O75">
            <v>30</v>
          </cell>
          <cell r="P75" t="str">
            <v>м</v>
          </cell>
          <cell r="Q75">
            <v>4851317</v>
          </cell>
          <cell r="R75">
            <v>2</v>
          </cell>
          <cell r="S75" t="str">
            <v>л</v>
          </cell>
          <cell r="T75" t="str">
            <v>СМ л</v>
          </cell>
        </row>
        <row r="76">
          <cell r="J76" t="str">
            <v>.</v>
          </cell>
          <cell r="M76" t="str">
            <v/>
          </cell>
          <cell r="O76" t="str">
            <v/>
          </cell>
        </row>
        <row r="77">
          <cell r="J77" t="str">
            <v>.</v>
          </cell>
          <cell r="M77" t="str">
            <v/>
          </cell>
          <cell r="O77" t="str">
            <v/>
          </cell>
        </row>
        <row r="78">
          <cell r="J78" t="str">
            <v>.</v>
          </cell>
          <cell r="M78" t="str">
            <v/>
          </cell>
          <cell r="O78" t="str">
            <v/>
          </cell>
        </row>
        <row r="79">
          <cell r="J79" t="str">
            <v>.</v>
          </cell>
          <cell r="M79" t="str">
            <v/>
          </cell>
          <cell r="O79" t="str">
            <v/>
          </cell>
        </row>
        <row r="80">
          <cell r="J80" t="str">
            <v>.</v>
          </cell>
          <cell r="M80" t="str">
            <v/>
          </cell>
          <cell r="O80" t="str">
            <v/>
          </cell>
        </row>
        <row r="81">
          <cell r="J81" t="str">
            <v>.</v>
          </cell>
          <cell r="M81" t="str">
            <v/>
          </cell>
          <cell r="O81" t="str">
            <v/>
          </cell>
        </row>
        <row r="82">
          <cell r="J82" t="str">
            <v>.</v>
          </cell>
          <cell r="M82" t="str">
            <v/>
          </cell>
          <cell r="O82" t="str">
            <v/>
          </cell>
        </row>
        <row r="83">
          <cell r="J83" t="str">
            <v>.</v>
          </cell>
          <cell r="M83" t="str">
            <v/>
          </cell>
          <cell r="O83" t="str">
            <v/>
          </cell>
        </row>
        <row r="84">
          <cell r="J84" t="str">
            <v>.</v>
          </cell>
          <cell r="M84" t="str">
            <v/>
          </cell>
          <cell r="O84" t="str">
            <v/>
          </cell>
        </row>
        <row r="85">
          <cell r="J85" t="str">
            <v>.</v>
          </cell>
          <cell r="M85" t="str">
            <v/>
          </cell>
          <cell r="O85" t="str">
            <v/>
          </cell>
        </row>
        <row r="86">
          <cell r="J86" t="str">
            <v>.</v>
          </cell>
          <cell r="M86" t="str">
            <v/>
          </cell>
          <cell r="O86" t="str">
            <v/>
          </cell>
        </row>
        <row r="87">
          <cell r="J87" t="str">
            <v>.</v>
          </cell>
          <cell r="M87" t="str">
            <v/>
          </cell>
          <cell r="O87" t="str">
            <v/>
          </cell>
        </row>
        <row r="88">
          <cell r="J88" t="str">
            <v>.</v>
          </cell>
          <cell r="M88" t="str">
            <v/>
          </cell>
          <cell r="O88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Р_личка_м"/>
      <sheetName val="КР_личка_ж"/>
      <sheetName val="КР_личка_лк"/>
      <sheetName val="КР_3 этапа_М"/>
      <sheetName val="КР_3 этапа_Ж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м_Универс"/>
      <sheetName val="ж_Универс"/>
      <sheetName val="ЛК"/>
      <sheetName val="ЛК Универс"/>
      <sheetName val="Лич М"/>
      <sheetName val="Лич Ж"/>
      <sheetName val="Лич ЛК"/>
      <sheetName val="м (2)"/>
      <sheetName val="ж (2)"/>
      <sheetName val="ЛК (2)"/>
      <sheetName val="Вы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indexed="34"/>
    <pageSetUpPr fitToPage="1"/>
  </sheetPr>
  <dimension ref="A1:AW60"/>
  <sheetViews>
    <sheetView tabSelected="1" zoomScale="90" zoomScaleNormal="90" zoomScalePageLayoutView="0" workbookViewId="0" topLeftCell="A1">
      <selection activeCell="K5" sqref="K5:K6"/>
    </sheetView>
  </sheetViews>
  <sheetFormatPr defaultColWidth="9.140625" defaultRowHeight="12.75" outlineLevelRow="1" outlineLevelCol="2"/>
  <cols>
    <col min="1" max="1" width="4.28125" style="199" customWidth="1"/>
    <col min="2" max="2" width="4.00390625" style="199" hidden="1" customWidth="1" outlineLevel="1"/>
    <col min="3" max="3" width="5.28125" style="199" hidden="1" customWidth="1" outlineLevel="1"/>
    <col min="4" max="4" width="25.00390625" style="184" customWidth="1" collapsed="1"/>
    <col min="5" max="5" width="6.00390625" style="184" customWidth="1"/>
    <col min="6" max="6" width="5.7109375" style="267" customWidth="1"/>
    <col min="7" max="7" width="6.00390625" style="184" customWidth="1" outlineLevel="1"/>
    <col min="8" max="8" width="3.421875" style="222" hidden="1" customWidth="1" outlineLevel="1"/>
    <col min="9" max="9" width="9.28125" style="222" hidden="1" customWidth="1" outlineLevel="1"/>
    <col min="10" max="10" width="4.421875" style="199" hidden="1" customWidth="1"/>
    <col min="11" max="11" width="31.57421875" style="199" customWidth="1"/>
    <col min="12" max="12" width="13.7109375" style="199" hidden="1" customWidth="1" outlineLevel="1"/>
    <col min="13" max="13" width="32.421875" style="221" hidden="1" customWidth="1" outlineLevel="1"/>
    <col min="14" max="14" width="17.140625" style="221" hidden="1" customWidth="1" outlineLevel="1"/>
    <col min="15" max="15" width="9.140625" style="199" hidden="1" customWidth="1" outlineLevel="1"/>
    <col min="16" max="16" width="7.00390625" style="245" hidden="1" customWidth="1" outlineLevel="1"/>
    <col min="17" max="17" width="5.140625" style="199" customWidth="1" collapsed="1"/>
    <col min="18" max="18" width="7.00390625" style="245" hidden="1" customWidth="1" outlineLevel="1"/>
    <col min="19" max="19" width="4.57421875" style="199" customWidth="1" collapsed="1"/>
    <col min="20" max="20" width="5.57421875" style="245" hidden="1" customWidth="1" outlineLevel="1"/>
    <col min="21" max="21" width="5.28125" style="199" customWidth="1" collapsed="1"/>
    <col min="22" max="22" width="6.00390625" style="245" hidden="1" customWidth="1" outlineLevel="2"/>
    <col min="23" max="23" width="4.7109375" style="199" customWidth="1" collapsed="1"/>
    <col min="24" max="24" width="3.7109375" style="245" hidden="1" customWidth="1" outlineLevel="2"/>
    <col min="25" max="25" width="3.421875" style="199" hidden="1" customWidth="1" collapsed="1"/>
    <col min="26" max="26" width="2.8515625" style="245" hidden="1" customWidth="1" outlineLevel="2"/>
    <col min="27" max="27" width="4.57421875" style="199" hidden="1" customWidth="1" outlineLevel="2"/>
    <col min="28" max="28" width="8.421875" style="209" customWidth="1" collapsed="1"/>
    <col min="29" max="29" width="6.57421875" style="199" hidden="1" customWidth="1" outlineLevel="1"/>
    <col min="30" max="30" width="7.140625" style="248" customWidth="1" collapsed="1"/>
    <col min="31" max="31" width="3.7109375" style="248" customWidth="1"/>
    <col min="32" max="32" width="9.421875" style="199" customWidth="1"/>
    <col min="33" max="33" width="6.57421875" style="199" customWidth="1"/>
    <col min="34" max="34" width="11.421875" style="199" customWidth="1"/>
    <col min="35" max="35" width="11.8515625" style="227" customWidth="1"/>
    <col min="36" max="36" width="4.57421875" style="199" customWidth="1"/>
    <col min="37" max="37" width="3.00390625" style="199" customWidth="1"/>
    <col min="38" max="38" width="6.57421875" style="199" customWidth="1"/>
    <col min="39" max="39" width="4.8515625" style="230" customWidth="1"/>
    <col min="40" max="40" width="6.140625" style="230" customWidth="1" outlineLevel="1"/>
    <col min="41" max="41" width="10.7109375" style="187" customWidth="1" outlineLevel="1"/>
    <col min="42" max="42" width="3.140625" style="199" customWidth="1" outlineLevel="1"/>
    <col min="43" max="43" width="4.00390625" style="199" customWidth="1"/>
    <col min="44" max="47" width="9.140625" style="199" hidden="1" customWidth="1" outlineLevel="1"/>
    <col min="48" max="48" width="9.140625" style="199" customWidth="1" collapsed="1"/>
    <col min="49" max="16384" width="9.140625" style="199" customWidth="1"/>
  </cols>
  <sheetData>
    <row r="1" spans="1:43" ht="56.25" customHeight="1" outlineLevel="1">
      <c r="A1" s="436" t="s">
        <v>312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</row>
    <row r="2" spans="1:45" s="181" customFormat="1" ht="30" customHeight="1" outlineLevel="1" thickBot="1">
      <c r="A2" s="423" t="s">
        <v>288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180"/>
      <c r="AS2" s="180"/>
    </row>
    <row r="3" spans="1:45" s="181" customFormat="1" ht="13.5" outlineLevel="1" thickTop="1">
      <c r="A3" s="288" t="s">
        <v>162</v>
      </c>
      <c r="B3" s="182"/>
      <c r="C3" s="182"/>
      <c r="D3" s="183"/>
      <c r="E3" s="183"/>
      <c r="F3" s="263"/>
      <c r="G3" s="183"/>
      <c r="H3" s="184"/>
      <c r="I3" s="184"/>
      <c r="J3" s="182"/>
      <c r="K3" s="182"/>
      <c r="L3" s="182"/>
      <c r="O3" s="185"/>
      <c r="P3" s="239"/>
      <c r="Q3" s="186"/>
      <c r="R3" s="239"/>
      <c r="T3" s="239"/>
      <c r="U3" s="186"/>
      <c r="V3" s="239"/>
      <c r="X3" s="239"/>
      <c r="Z3" s="239"/>
      <c r="AD3" s="247"/>
      <c r="AE3" s="247"/>
      <c r="AI3" s="258"/>
      <c r="AK3" s="187"/>
      <c r="AL3" s="187"/>
      <c r="AM3" s="230"/>
      <c r="AN3" s="231"/>
      <c r="AO3" s="188"/>
      <c r="AP3" s="189"/>
      <c r="AQ3" s="278" t="s">
        <v>161</v>
      </c>
      <c r="AR3" s="179"/>
      <c r="AS3" s="190"/>
    </row>
    <row r="4" spans="1:45" s="181" customFormat="1" ht="44.25" customHeight="1" outlineLevel="1" thickBot="1">
      <c r="A4" s="428" t="s">
        <v>304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  <c r="AM4" s="429"/>
      <c r="AN4" s="429"/>
      <c r="AO4" s="429"/>
      <c r="AP4" s="429"/>
      <c r="AQ4" s="224"/>
      <c r="AR4" s="191"/>
      <c r="AS4" s="191"/>
    </row>
    <row r="5" spans="1:47" s="181" customFormat="1" ht="16.5" customHeight="1" outlineLevel="1" thickBot="1">
      <c r="A5" s="424" t="s">
        <v>5</v>
      </c>
      <c r="B5" s="402" t="s">
        <v>131</v>
      </c>
      <c r="C5" s="426" t="s">
        <v>123</v>
      </c>
      <c r="D5" s="413" t="s">
        <v>20</v>
      </c>
      <c r="E5" s="415" t="s">
        <v>21</v>
      </c>
      <c r="F5" s="415" t="s">
        <v>22</v>
      </c>
      <c r="G5" s="419" t="s">
        <v>1</v>
      </c>
      <c r="H5" s="411" t="s">
        <v>23</v>
      </c>
      <c r="I5" s="430" t="s">
        <v>120</v>
      </c>
      <c r="J5" s="402" t="s">
        <v>139</v>
      </c>
      <c r="K5" s="434" t="s">
        <v>140</v>
      </c>
      <c r="L5" s="417" t="s">
        <v>130</v>
      </c>
      <c r="M5" s="404" t="s">
        <v>12</v>
      </c>
      <c r="N5" s="406" t="s">
        <v>15</v>
      </c>
      <c r="O5" s="408" t="s">
        <v>116</v>
      </c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409"/>
      <c r="AL5" s="409"/>
      <c r="AM5" s="409"/>
      <c r="AN5" s="409"/>
      <c r="AO5" s="409"/>
      <c r="AP5" s="410"/>
      <c r="AQ5" s="400" t="s">
        <v>18</v>
      </c>
      <c r="AR5" s="191"/>
      <c r="AS5" s="191" t="s">
        <v>31</v>
      </c>
      <c r="AT5" s="191" t="s">
        <v>35</v>
      </c>
      <c r="AU5" s="199" t="s">
        <v>137</v>
      </c>
    </row>
    <row r="6" spans="1:47" ht="154.5" customHeight="1" thickBot="1">
      <c r="A6" s="425"/>
      <c r="B6" s="403"/>
      <c r="C6" s="427"/>
      <c r="D6" s="414"/>
      <c r="E6" s="416"/>
      <c r="F6" s="416"/>
      <c r="G6" s="420"/>
      <c r="H6" s="412"/>
      <c r="I6" s="431"/>
      <c r="J6" s="403"/>
      <c r="K6" s="435"/>
      <c r="L6" s="418"/>
      <c r="M6" s="405"/>
      <c r="N6" s="407"/>
      <c r="O6" s="315" t="s">
        <v>129</v>
      </c>
      <c r="P6" s="240" t="s">
        <v>121</v>
      </c>
      <c r="Q6" s="317" t="s">
        <v>163</v>
      </c>
      <c r="R6" s="240" t="s">
        <v>121</v>
      </c>
      <c r="S6" s="316" t="s">
        <v>165</v>
      </c>
      <c r="T6" s="240" t="s">
        <v>121</v>
      </c>
      <c r="U6" s="316" t="s">
        <v>166</v>
      </c>
      <c r="V6" s="240" t="s">
        <v>121</v>
      </c>
      <c r="W6" s="316" t="s">
        <v>167</v>
      </c>
      <c r="X6" s="240" t="s">
        <v>121</v>
      </c>
      <c r="Y6" s="316"/>
      <c r="Z6" s="240" t="s">
        <v>121</v>
      </c>
      <c r="AA6" s="316"/>
      <c r="AB6" s="192" t="s">
        <v>122</v>
      </c>
      <c r="AC6" s="277" t="s">
        <v>124</v>
      </c>
      <c r="AD6" s="260" t="s">
        <v>126</v>
      </c>
      <c r="AE6" s="260" t="s">
        <v>100</v>
      </c>
      <c r="AF6" s="260" t="s">
        <v>138</v>
      </c>
      <c r="AG6" s="281" t="s">
        <v>125</v>
      </c>
      <c r="AH6" s="259" t="s">
        <v>127</v>
      </c>
      <c r="AI6" s="195" t="s">
        <v>116</v>
      </c>
      <c r="AJ6" s="194" t="s">
        <v>11</v>
      </c>
      <c r="AK6" s="196" t="s">
        <v>7</v>
      </c>
      <c r="AL6" s="196" t="s">
        <v>128</v>
      </c>
      <c r="AM6" s="232" t="s">
        <v>3</v>
      </c>
      <c r="AN6" s="233" t="s">
        <v>135</v>
      </c>
      <c r="AO6" s="192" t="s">
        <v>4</v>
      </c>
      <c r="AP6" s="193" t="s">
        <v>9</v>
      </c>
      <c r="AQ6" s="401" t="s">
        <v>18</v>
      </c>
      <c r="AR6" s="197" t="s">
        <v>10</v>
      </c>
      <c r="AS6" s="198">
        <v>0.09375</v>
      </c>
      <c r="AT6" s="198">
        <v>0.09375</v>
      </c>
      <c r="AU6" s="283">
        <v>0.020833333333333332</v>
      </c>
    </row>
    <row r="7" spans="1:49" s="201" customFormat="1" ht="14.25" customHeight="1">
      <c r="A7" s="255">
        <v>1</v>
      </c>
      <c r="B7" s="270"/>
      <c r="C7" s="342"/>
      <c r="D7" s="333" t="s">
        <v>150</v>
      </c>
      <c r="E7" s="330">
        <v>1996</v>
      </c>
      <c r="F7" s="399" t="s">
        <v>133</v>
      </c>
      <c r="G7" s="269">
        <v>3</v>
      </c>
      <c r="H7" s="330" t="s">
        <v>31</v>
      </c>
      <c r="I7" s="269">
        <v>6104952</v>
      </c>
      <c r="J7" s="269">
        <v>7</v>
      </c>
      <c r="K7" s="203" t="s">
        <v>300</v>
      </c>
      <c r="L7" s="268"/>
      <c r="M7" s="203" t="s">
        <v>160</v>
      </c>
      <c r="N7" s="203" t="s">
        <v>141</v>
      </c>
      <c r="O7" s="272"/>
      <c r="P7" s="246"/>
      <c r="Q7" s="256"/>
      <c r="R7" s="246"/>
      <c r="S7" s="251"/>
      <c r="T7" s="246"/>
      <c r="U7" s="251"/>
      <c r="V7" s="246"/>
      <c r="W7" s="251"/>
      <c r="X7" s="273"/>
      <c r="Y7" s="251"/>
      <c r="Z7" s="273"/>
      <c r="AA7" s="251"/>
      <c r="AB7" s="284">
        <v>0.018854166666666665</v>
      </c>
      <c r="AC7" s="246">
        <f aca="true" t="shared" si="0" ref="AC7:AC51">SUM(P7,R7,T7,V7)</f>
        <v>0</v>
      </c>
      <c r="AD7" s="282">
        <f aca="true" t="shared" si="1" ref="AD7:AD51">IF(AB7&lt;&gt;"",AB7-O7-AC7,"")</f>
        <v>0.018854166666666665</v>
      </c>
      <c r="AE7" s="279">
        <f aca="true" t="shared" si="2" ref="AE7:AE51">COUNTIF(Q7:X7,"сн")</f>
        <v>0</v>
      </c>
      <c r="AF7" s="280">
        <f aca="true" t="shared" si="3" ref="AF7:AF51">IF(AE7&gt;0,AE7*$AU$6,"")</f>
      </c>
      <c r="AG7" s="252"/>
      <c r="AH7" s="286">
        <f aca="true" t="shared" si="4" ref="AH7:AH50">IF(AB7&lt;&gt;"",SUM(AD7,AF7:AG7),"")</f>
        <v>0.018854166666666665</v>
      </c>
      <c r="AI7" s="287">
        <f aca="true" t="shared" si="5" ref="AI7:AI51">IF(AB7&lt;&gt;"",IF(AH7="сн с дист","сн с дист",IF(OR(AND(H7="м",AD7&gt;$AS$6),AND(H7="ж",AD7&gt;$AT$6)),"прев. КВ",AH7)),"не фин.")</f>
        <v>0.018854166666666665</v>
      </c>
      <c r="AJ7" s="204">
        <f aca="true" t="shared" si="6" ref="AJ7:AJ51">IF(ISNUMBER(AI7),0,IF(AI7="прев. КВ",2,IF(AI7="не фин.",4,3)))</f>
        <v>0</v>
      </c>
      <c r="AK7" s="253">
        <f aca="true" t="shared" si="7" ref="AK7:AK51">COUNTIF(Q7:AA7,"сн")</f>
        <v>0</v>
      </c>
      <c r="AL7" s="285">
        <f aca="true" t="shared" si="8" ref="AL7:AL51">IF(AJ7=0,AI7-SMALL($AI$7:$AI$51,1),"")</f>
        <v>0</v>
      </c>
      <c r="AM7" s="254">
        <v>1</v>
      </c>
      <c r="AN7" s="235" t="e">
        <f>IF(ISNA(VLOOKUP(AM7,#REF!,2,0)),0,VLOOKUP(AM7,#REF!,2,0))</f>
        <v>#REF!</v>
      </c>
      <c r="AO7" s="257">
        <f aca="true" t="shared" si="9" ref="AO7:AO51">IF(AJ7=0,AI7/SMALL($AI$7:$AI$51,1),"")</f>
        <v>1</v>
      </c>
      <c r="AP7" s="343" t="s">
        <v>48</v>
      </c>
      <c r="AQ7" s="255"/>
      <c r="AR7" s="205"/>
      <c r="AS7" s="206"/>
      <c r="AW7" s="199"/>
    </row>
    <row r="8" spans="1:49" s="201" customFormat="1" ht="15">
      <c r="A8" s="200">
        <v>2</v>
      </c>
      <c r="B8" s="271"/>
      <c r="C8" s="342"/>
      <c r="D8" s="203" t="s">
        <v>153</v>
      </c>
      <c r="E8" s="337">
        <v>1997</v>
      </c>
      <c r="F8" s="289" t="s">
        <v>133</v>
      </c>
      <c r="G8" s="269">
        <v>3</v>
      </c>
      <c r="H8" s="289" t="s">
        <v>31</v>
      </c>
      <c r="I8" s="269">
        <v>6104977</v>
      </c>
      <c r="J8" s="269">
        <v>3</v>
      </c>
      <c r="K8" s="203" t="s">
        <v>295</v>
      </c>
      <c r="L8" s="268"/>
      <c r="M8" s="334" t="s">
        <v>159</v>
      </c>
      <c r="N8" s="203" t="s">
        <v>277</v>
      </c>
      <c r="O8" s="272"/>
      <c r="P8" s="241"/>
      <c r="Q8" s="202"/>
      <c r="R8" s="241"/>
      <c r="S8" s="203"/>
      <c r="T8" s="241"/>
      <c r="U8" s="203"/>
      <c r="V8" s="241"/>
      <c r="W8" s="203"/>
      <c r="X8" s="274"/>
      <c r="Y8" s="203"/>
      <c r="Z8" s="274"/>
      <c r="AA8" s="203"/>
      <c r="AB8" s="284">
        <v>0.019143518518518518</v>
      </c>
      <c r="AC8" s="246">
        <f t="shared" si="0"/>
        <v>0</v>
      </c>
      <c r="AD8" s="282">
        <f t="shared" si="1"/>
        <v>0.019143518518518518</v>
      </c>
      <c r="AE8" s="279">
        <f t="shared" si="2"/>
        <v>0</v>
      </c>
      <c r="AF8" s="280">
        <f t="shared" si="3"/>
      </c>
      <c r="AG8" s="225"/>
      <c r="AH8" s="286">
        <f t="shared" si="4"/>
        <v>0.019143518518518518</v>
      </c>
      <c r="AI8" s="287">
        <f t="shared" si="5"/>
        <v>0.019143518518518518</v>
      </c>
      <c r="AJ8" s="204">
        <f t="shared" si="6"/>
        <v>0</v>
      </c>
      <c r="AK8" s="253">
        <f t="shared" si="7"/>
        <v>0</v>
      </c>
      <c r="AL8" s="285">
        <f t="shared" si="8"/>
        <v>0.00028935185185185314</v>
      </c>
      <c r="AM8" s="234">
        <v>2</v>
      </c>
      <c r="AN8" s="235" t="e">
        <f>IF(ISNA(VLOOKUP(AM8,#REF!,2,0)),0,VLOOKUP(AM8,#REF!,2,0))</f>
        <v>#REF!</v>
      </c>
      <c r="AO8" s="257">
        <f t="shared" si="9"/>
        <v>1.0153468385512585</v>
      </c>
      <c r="AP8" s="344" t="s">
        <v>133</v>
      </c>
      <c r="AQ8" s="200"/>
      <c r="AR8" s="205"/>
      <c r="AS8" s="206"/>
      <c r="AW8" s="199"/>
    </row>
    <row r="9" spans="1:45" s="201" customFormat="1" ht="15">
      <c r="A9" s="200">
        <v>3</v>
      </c>
      <c r="B9" s="270"/>
      <c r="C9" s="342"/>
      <c r="D9" s="333" t="s">
        <v>145</v>
      </c>
      <c r="E9" s="330">
        <v>1996</v>
      </c>
      <c r="F9" s="399" t="s">
        <v>133</v>
      </c>
      <c r="G9" s="269">
        <v>3</v>
      </c>
      <c r="H9" s="330" t="s">
        <v>31</v>
      </c>
      <c r="I9" s="269">
        <v>6104987</v>
      </c>
      <c r="J9" s="269">
        <v>7</v>
      </c>
      <c r="K9" s="203" t="s">
        <v>300</v>
      </c>
      <c r="L9" s="268"/>
      <c r="M9" s="203" t="s">
        <v>160</v>
      </c>
      <c r="N9" s="203" t="s">
        <v>141</v>
      </c>
      <c r="O9" s="272"/>
      <c r="P9" s="241"/>
      <c r="Q9" s="202"/>
      <c r="R9" s="241"/>
      <c r="S9" s="203"/>
      <c r="T9" s="241"/>
      <c r="U9" s="203"/>
      <c r="V9" s="241"/>
      <c r="W9" s="203"/>
      <c r="X9" s="274"/>
      <c r="Y9" s="203"/>
      <c r="Z9" s="274"/>
      <c r="AA9" s="203"/>
      <c r="AB9" s="252">
        <v>0.019224537037037037</v>
      </c>
      <c r="AC9" s="246">
        <f t="shared" si="0"/>
        <v>0</v>
      </c>
      <c r="AD9" s="282">
        <f t="shared" si="1"/>
        <v>0.019224537037037037</v>
      </c>
      <c r="AE9" s="279">
        <f t="shared" si="2"/>
        <v>0</v>
      </c>
      <c r="AF9" s="280">
        <f t="shared" si="3"/>
      </c>
      <c r="AG9" s="225"/>
      <c r="AH9" s="286">
        <f t="shared" si="4"/>
        <v>0.019224537037037037</v>
      </c>
      <c r="AI9" s="287">
        <f t="shared" si="5"/>
        <v>0.019224537037037037</v>
      </c>
      <c r="AJ9" s="204">
        <f t="shared" si="6"/>
        <v>0</v>
      </c>
      <c r="AK9" s="253">
        <f t="shared" si="7"/>
        <v>0</v>
      </c>
      <c r="AL9" s="285">
        <f t="shared" si="8"/>
        <v>0.0003703703703703716</v>
      </c>
      <c r="AM9" s="234">
        <v>3</v>
      </c>
      <c r="AN9" s="235" t="e">
        <f>IF(ISNA(VLOOKUP(AM9,#REF!,2,0)),0,VLOOKUP(AM9,#REF!,2,0))</f>
        <v>#REF!</v>
      </c>
      <c r="AO9" s="257">
        <f t="shared" si="9"/>
        <v>1.019643953345611</v>
      </c>
      <c r="AP9" s="344" t="s">
        <v>133</v>
      </c>
      <c r="AQ9" s="200"/>
      <c r="AR9" s="205"/>
      <c r="AS9" s="206"/>
    </row>
    <row r="10" spans="1:45" s="201" customFormat="1" ht="15">
      <c r="A10" s="200">
        <v>4</v>
      </c>
      <c r="B10" s="270"/>
      <c r="C10" s="342"/>
      <c r="D10" s="333" t="s">
        <v>149</v>
      </c>
      <c r="E10" s="330">
        <v>1997</v>
      </c>
      <c r="F10" s="399" t="s">
        <v>133</v>
      </c>
      <c r="G10" s="269">
        <v>3</v>
      </c>
      <c r="H10" s="333" t="s">
        <v>31</v>
      </c>
      <c r="I10" s="269">
        <v>6104988</v>
      </c>
      <c r="J10" s="269">
        <v>5</v>
      </c>
      <c r="K10" s="333" t="s">
        <v>278</v>
      </c>
      <c r="L10" s="268"/>
      <c r="M10" s="333" t="s">
        <v>278</v>
      </c>
      <c r="N10" s="333" t="s">
        <v>279</v>
      </c>
      <c r="O10" s="272"/>
      <c r="P10" s="241"/>
      <c r="Q10" s="202"/>
      <c r="R10" s="241"/>
      <c r="S10" s="203"/>
      <c r="T10" s="241"/>
      <c r="U10" s="203"/>
      <c r="V10" s="241"/>
      <c r="W10" s="203"/>
      <c r="X10" s="274"/>
      <c r="Y10" s="203"/>
      <c r="Z10" s="274"/>
      <c r="AA10" s="203"/>
      <c r="AB10" s="252">
        <v>0.021145833333333332</v>
      </c>
      <c r="AC10" s="246">
        <f t="shared" si="0"/>
        <v>0</v>
      </c>
      <c r="AD10" s="282">
        <f t="shared" si="1"/>
        <v>0.021145833333333332</v>
      </c>
      <c r="AE10" s="279">
        <f t="shared" si="2"/>
        <v>0</v>
      </c>
      <c r="AF10" s="280">
        <f t="shared" si="3"/>
      </c>
      <c r="AG10" s="225">
        <v>0.00034722222222222224</v>
      </c>
      <c r="AH10" s="286">
        <f t="shared" si="4"/>
        <v>0.021493055555555553</v>
      </c>
      <c r="AI10" s="287">
        <f t="shared" si="5"/>
        <v>0.021493055555555553</v>
      </c>
      <c r="AJ10" s="204">
        <f t="shared" si="6"/>
        <v>0</v>
      </c>
      <c r="AK10" s="253">
        <f t="shared" si="7"/>
        <v>0</v>
      </c>
      <c r="AL10" s="285">
        <f t="shared" si="8"/>
        <v>0.0026388888888888885</v>
      </c>
      <c r="AM10" s="234">
        <v>4</v>
      </c>
      <c r="AN10" s="235" t="e">
        <f>IF(ISNA(VLOOKUP(AM10,#REF!,2,0)),0,VLOOKUP(AM10,#REF!,2,0))</f>
        <v>#REF!</v>
      </c>
      <c r="AO10" s="257">
        <f t="shared" si="9"/>
        <v>1.139963167587477</v>
      </c>
      <c r="AP10" s="344" t="s">
        <v>133</v>
      </c>
      <c r="AQ10" s="200"/>
      <c r="AR10" s="205"/>
      <c r="AS10" s="206"/>
    </row>
    <row r="11" spans="1:45" s="201" customFormat="1" ht="15">
      <c r="A11" s="200">
        <v>5</v>
      </c>
      <c r="B11" s="270"/>
      <c r="C11" s="342"/>
      <c r="D11" s="203" t="s">
        <v>216</v>
      </c>
      <c r="E11" s="337">
        <v>1997</v>
      </c>
      <c r="F11" s="289" t="s">
        <v>133</v>
      </c>
      <c r="G11" s="269">
        <v>3</v>
      </c>
      <c r="H11" s="289" t="s">
        <v>31</v>
      </c>
      <c r="I11" s="269">
        <v>6104983</v>
      </c>
      <c r="J11" s="269">
        <v>3</v>
      </c>
      <c r="K11" s="203" t="s">
        <v>293</v>
      </c>
      <c r="L11" s="268"/>
      <c r="M11" s="334" t="s">
        <v>159</v>
      </c>
      <c r="N11" s="203" t="s">
        <v>277</v>
      </c>
      <c r="O11" s="272"/>
      <c r="P11" s="241"/>
      <c r="Q11" s="202"/>
      <c r="R11" s="241"/>
      <c r="S11" s="203"/>
      <c r="T11" s="241"/>
      <c r="U11" s="203"/>
      <c r="V11" s="241"/>
      <c r="W11" s="203"/>
      <c r="X11" s="274"/>
      <c r="Y11" s="203"/>
      <c r="Z11" s="274"/>
      <c r="AA11" s="203"/>
      <c r="AB11" s="284">
        <v>0.02127314814814815</v>
      </c>
      <c r="AC11" s="246">
        <f t="shared" si="0"/>
        <v>0</v>
      </c>
      <c r="AD11" s="282">
        <f t="shared" si="1"/>
        <v>0.02127314814814815</v>
      </c>
      <c r="AE11" s="279">
        <f t="shared" si="2"/>
        <v>0</v>
      </c>
      <c r="AF11" s="280">
        <f t="shared" si="3"/>
      </c>
      <c r="AG11" s="225">
        <v>0.00034722222222222224</v>
      </c>
      <c r="AH11" s="286">
        <f t="shared" si="4"/>
        <v>0.02162037037037037</v>
      </c>
      <c r="AI11" s="287">
        <f t="shared" si="5"/>
        <v>0.02162037037037037</v>
      </c>
      <c r="AJ11" s="204">
        <f t="shared" si="6"/>
        <v>0</v>
      </c>
      <c r="AK11" s="253">
        <f t="shared" si="7"/>
        <v>0</v>
      </c>
      <c r="AL11" s="285">
        <f t="shared" si="8"/>
        <v>0.0027662037037037047</v>
      </c>
      <c r="AM11" s="234">
        <v>5</v>
      </c>
      <c r="AN11" s="235" t="e">
        <f>IF(ISNA(VLOOKUP(AM11,#REF!,2,0)),0,VLOOKUP(AM11,#REF!,2,0))</f>
        <v>#REF!</v>
      </c>
      <c r="AO11" s="257">
        <f t="shared" si="9"/>
        <v>1.1467157765500307</v>
      </c>
      <c r="AP11" s="344" t="s">
        <v>133</v>
      </c>
      <c r="AQ11" s="200"/>
      <c r="AR11" s="205"/>
      <c r="AS11" s="206"/>
    </row>
    <row r="12" spans="1:45" s="201" customFormat="1" ht="15">
      <c r="A12" s="200">
        <v>6</v>
      </c>
      <c r="B12" s="270"/>
      <c r="C12" s="342"/>
      <c r="D12" s="334" t="s">
        <v>154</v>
      </c>
      <c r="E12" s="337">
        <v>1997</v>
      </c>
      <c r="F12" s="289" t="s">
        <v>133</v>
      </c>
      <c r="G12" s="269">
        <v>3</v>
      </c>
      <c r="H12" s="337" t="s">
        <v>31</v>
      </c>
      <c r="I12" s="269">
        <v>6104969</v>
      </c>
      <c r="J12" s="269">
        <v>3</v>
      </c>
      <c r="K12" s="203" t="s">
        <v>294</v>
      </c>
      <c r="L12" s="268"/>
      <c r="M12" s="334" t="s">
        <v>159</v>
      </c>
      <c r="N12" s="203" t="s">
        <v>277</v>
      </c>
      <c r="O12" s="272"/>
      <c r="P12" s="241"/>
      <c r="Q12" s="202"/>
      <c r="R12" s="241"/>
      <c r="S12" s="203"/>
      <c r="T12" s="241"/>
      <c r="U12" s="203"/>
      <c r="V12" s="241"/>
      <c r="W12" s="203"/>
      <c r="X12" s="274"/>
      <c r="Y12" s="203"/>
      <c r="Z12" s="274"/>
      <c r="AA12" s="203"/>
      <c r="AB12" s="252">
        <v>0.022615740740740742</v>
      </c>
      <c r="AC12" s="246">
        <f t="shared" si="0"/>
        <v>0</v>
      </c>
      <c r="AD12" s="282">
        <f t="shared" si="1"/>
        <v>0.022615740740740742</v>
      </c>
      <c r="AE12" s="279">
        <f t="shared" si="2"/>
        <v>0</v>
      </c>
      <c r="AF12" s="280">
        <f t="shared" si="3"/>
      </c>
      <c r="AG12" s="225"/>
      <c r="AH12" s="286">
        <f t="shared" si="4"/>
        <v>0.022615740740740742</v>
      </c>
      <c r="AI12" s="287">
        <f t="shared" si="5"/>
        <v>0.022615740740740742</v>
      </c>
      <c r="AJ12" s="204">
        <f t="shared" si="6"/>
        <v>0</v>
      </c>
      <c r="AK12" s="253">
        <f t="shared" si="7"/>
        <v>0</v>
      </c>
      <c r="AL12" s="285">
        <f t="shared" si="8"/>
        <v>0.003761574074074077</v>
      </c>
      <c r="AM12" s="234">
        <v>6</v>
      </c>
      <c r="AN12" s="235" t="e">
        <f>IF(ISNA(VLOOKUP(AM12,#REF!,2,0)),0,VLOOKUP(AM12,#REF!,2,0))</f>
        <v>#REF!</v>
      </c>
      <c r="AO12" s="257">
        <f t="shared" si="9"/>
        <v>1.19950890116636</v>
      </c>
      <c r="AP12" s="344" t="s">
        <v>157</v>
      </c>
      <c r="AQ12" s="200"/>
      <c r="AR12" s="205"/>
      <c r="AS12" s="206"/>
    </row>
    <row r="13" spans="1:45" s="201" customFormat="1" ht="15">
      <c r="A13" s="200">
        <v>7</v>
      </c>
      <c r="B13" s="271"/>
      <c r="C13" s="342" t="s">
        <v>287</v>
      </c>
      <c r="D13" s="291" t="s">
        <v>220</v>
      </c>
      <c r="E13" s="329">
        <v>1996</v>
      </c>
      <c r="F13" s="399" t="s">
        <v>157</v>
      </c>
      <c r="G13" s="269">
        <v>1</v>
      </c>
      <c r="H13" s="290" t="s">
        <v>31</v>
      </c>
      <c r="I13" s="269">
        <v>6104968</v>
      </c>
      <c r="J13" s="269">
        <v>10</v>
      </c>
      <c r="K13" s="291" t="s">
        <v>296</v>
      </c>
      <c r="L13" s="268"/>
      <c r="M13" s="291" t="s">
        <v>275</v>
      </c>
      <c r="N13" s="291" t="s">
        <v>276</v>
      </c>
      <c r="O13" s="272"/>
      <c r="P13" s="241"/>
      <c r="Q13" s="202"/>
      <c r="R13" s="241"/>
      <c r="S13" s="203"/>
      <c r="T13" s="241"/>
      <c r="U13" s="203"/>
      <c r="V13" s="241"/>
      <c r="W13" s="203"/>
      <c r="X13" s="274"/>
      <c r="Y13" s="203"/>
      <c r="Z13" s="274"/>
      <c r="AA13" s="203"/>
      <c r="AB13" s="284">
        <v>0.022858796296296294</v>
      </c>
      <c r="AC13" s="246">
        <f t="shared" si="0"/>
        <v>0</v>
      </c>
      <c r="AD13" s="282">
        <f t="shared" si="1"/>
        <v>0.022858796296296294</v>
      </c>
      <c r="AE13" s="279">
        <f t="shared" si="2"/>
        <v>0</v>
      </c>
      <c r="AF13" s="280">
        <f t="shared" si="3"/>
      </c>
      <c r="AG13" s="225"/>
      <c r="AH13" s="286">
        <f t="shared" si="4"/>
        <v>0.022858796296296294</v>
      </c>
      <c r="AI13" s="287">
        <f t="shared" si="5"/>
        <v>0.022858796296296294</v>
      </c>
      <c r="AJ13" s="204">
        <f t="shared" si="6"/>
        <v>0</v>
      </c>
      <c r="AK13" s="253">
        <f t="shared" si="7"/>
        <v>0</v>
      </c>
      <c r="AL13" s="285">
        <f t="shared" si="8"/>
        <v>0.004004629629629629</v>
      </c>
      <c r="AM13" s="234">
        <v>7</v>
      </c>
      <c r="AN13" s="235" t="e">
        <f>IF(ISNA(VLOOKUP(AM13,#REF!,2,0)),0,VLOOKUP(AM13,#REF!,2,0))</f>
        <v>#REF!</v>
      </c>
      <c r="AO13" s="257">
        <f t="shared" si="9"/>
        <v>1.2124002455494167</v>
      </c>
      <c r="AP13" s="344" t="s">
        <v>157</v>
      </c>
      <c r="AQ13" s="200"/>
      <c r="AR13" s="205"/>
      <c r="AS13" s="206"/>
    </row>
    <row r="14" spans="1:45" s="201" customFormat="1" ht="15">
      <c r="A14" s="200">
        <v>8</v>
      </c>
      <c r="B14" s="271"/>
      <c r="C14" s="342"/>
      <c r="D14" s="333" t="s">
        <v>172</v>
      </c>
      <c r="E14" s="330">
        <v>1999</v>
      </c>
      <c r="F14" s="399" t="s">
        <v>133</v>
      </c>
      <c r="G14" s="269">
        <v>3</v>
      </c>
      <c r="H14" s="330" t="s">
        <v>31</v>
      </c>
      <c r="I14" s="269">
        <v>6104957</v>
      </c>
      <c r="J14" s="269">
        <v>7</v>
      </c>
      <c r="K14" s="203" t="s">
        <v>300</v>
      </c>
      <c r="L14" s="268"/>
      <c r="M14" s="203" t="s">
        <v>160</v>
      </c>
      <c r="N14" s="203" t="s">
        <v>141</v>
      </c>
      <c r="O14" s="272"/>
      <c r="P14" s="241"/>
      <c r="Q14" s="202"/>
      <c r="R14" s="241"/>
      <c r="S14" s="203"/>
      <c r="T14" s="241"/>
      <c r="U14" s="203"/>
      <c r="V14" s="241"/>
      <c r="W14" s="203"/>
      <c r="X14" s="274"/>
      <c r="Y14" s="203"/>
      <c r="Z14" s="274"/>
      <c r="AA14" s="203"/>
      <c r="AB14" s="252">
        <v>0.025775462962962962</v>
      </c>
      <c r="AC14" s="246">
        <f t="shared" si="0"/>
        <v>0</v>
      </c>
      <c r="AD14" s="282">
        <f t="shared" si="1"/>
        <v>0.025775462962962962</v>
      </c>
      <c r="AE14" s="279">
        <f t="shared" si="2"/>
        <v>0</v>
      </c>
      <c r="AF14" s="280">
        <f t="shared" si="3"/>
      </c>
      <c r="AG14" s="225"/>
      <c r="AH14" s="286">
        <f t="shared" si="4"/>
        <v>0.025775462962962962</v>
      </c>
      <c r="AI14" s="287">
        <f t="shared" si="5"/>
        <v>0.025775462962962962</v>
      </c>
      <c r="AJ14" s="204">
        <f t="shared" si="6"/>
        <v>0</v>
      </c>
      <c r="AK14" s="253">
        <f t="shared" si="7"/>
        <v>0</v>
      </c>
      <c r="AL14" s="285">
        <f t="shared" si="8"/>
        <v>0.006921296296296297</v>
      </c>
      <c r="AM14" s="234">
        <v>8</v>
      </c>
      <c r="AN14" s="235" t="e">
        <f>IF(ISNA(VLOOKUP(AM14,#REF!,2,0)),0,VLOOKUP(AM14,#REF!,2,0))</f>
        <v>#REF!</v>
      </c>
      <c r="AO14" s="257">
        <f t="shared" si="9"/>
        <v>1.367096378146102</v>
      </c>
      <c r="AP14" s="344" t="s">
        <v>157</v>
      </c>
      <c r="AQ14" s="200"/>
      <c r="AR14" s="205"/>
      <c r="AS14" s="206"/>
    </row>
    <row r="15" spans="1:45" s="201" customFormat="1" ht="15">
      <c r="A15" s="200">
        <v>9</v>
      </c>
      <c r="B15" s="271"/>
      <c r="C15" s="342"/>
      <c r="D15" s="333" t="s">
        <v>170</v>
      </c>
      <c r="E15" s="330">
        <v>1997</v>
      </c>
      <c r="F15" s="399" t="s">
        <v>133</v>
      </c>
      <c r="G15" s="269">
        <v>3</v>
      </c>
      <c r="H15" s="333" t="s">
        <v>31</v>
      </c>
      <c r="I15" s="269">
        <v>6104985</v>
      </c>
      <c r="J15" s="269">
        <v>4</v>
      </c>
      <c r="K15" s="333" t="s">
        <v>301</v>
      </c>
      <c r="L15" s="268"/>
      <c r="M15" s="333" t="s">
        <v>158</v>
      </c>
      <c r="N15" s="333" t="s">
        <v>142</v>
      </c>
      <c r="O15" s="272"/>
      <c r="P15" s="241"/>
      <c r="Q15" s="202"/>
      <c r="R15" s="241"/>
      <c r="S15" s="203"/>
      <c r="T15" s="241"/>
      <c r="U15" s="203"/>
      <c r="V15" s="241">
        <v>0.0005092592592592592</v>
      </c>
      <c r="W15" s="203"/>
      <c r="X15" s="274"/>
      <c r="Y15" s="203"/>
      <c r="Z15" s="274"/>
      <c r="AA15" s="203"/>
      <c r="AB15" s="252">
        <v>0.026539351851851852</v>
      </c>
      <c r="AC15" s="246">
        <f t="shared" si="0"/>
        <v>0.0005092592592592592</v>
      </c>
      <c r="AD15" s="282">
        <f t="shared" si="1"/>
        <v>0.026030092592592594</v>
      </c>
      <c r="AE15" s="279">
        <f t="shared" si="2"/>
        <v>0</v>
      </c>
      <c r="AF15" s="280">
        <f t="shared" si="3"/>
      </c>
      <c r="AG15" s="225"/>
      <c r="AH15" s="286">
        <f t="shared" si="4"/>
        <v>0.026030092592592594</v>
      </c>
      <c r="AI15" s="287">
        <f t="shared" si="5"/>
        <v>0.026030092592592594</v>
      </c>
      <c r="AJ15" s="204">
        <f t="shared" si="6"/>
        <v>0</v>
      </c>
      <c r="AK15" s="253">
        <f t="shared" si="7"/>
        <v>0</v>
      </c>
      <c r="AL15" s="285">
        <f t="shared" si="8"/>
        <v>0.007175925925925929</v>
      </c>
      <c r="AM15" s="234">
        <v>9</v>
      </c>
      <c r="AN15" s="235" t="e">
        <f>IF(ISNA(VLOOKUP(AM15,#REF!,2,0)),0,VLOOKUP(AM15,#REF!,2,0))</f>
        <v>#REF!</v>
      </c>
      <c r="AO15" s="257">
        <f t="shared" si="9"/>
        <v>1.3806015960712095</v>
      </c>
      <c r="AP15" s="344" t="s">
        <v>157</v>
      </c>
      <c r="AQ15" s="200"/>
      <c r="AR15" s="205"/>
      <c r="AS15" s="206"/>
    </row>
    <row r="16" spans="1:45" s="201" customFormat="1" ht="15">
      <c r="A16" s="200">
        <v>10</v>
      </c>
      <c r="B16" s="270"/>
      <c r="C16" s="342"/>
      <c r="D16" s="333" t="s">
        <v>197</v>
      </c>
      <c r="E16" s="330">
        <v>1997</v>
      </c>
      <c r="F16" s="399" t="s">
        <v>133</v>
      </c>
      <c r="G16" s="269">
        <v>3</v>
      </c>
      <c r="H16" s="333" t="s">
        <v>31</v>
      </c>
      <c r="I16" s="269">
        <v>6104972</v>
      </c>
      <c r="J16" s="269">
        <v>4</v>
      </c>
      <c r="K16" s="333" t="s">
        <v>301</v>
      </c>
      <c r="L16" s="268"/>
      <c r="M16" s="333" t="s">
        <v>158</v>
      </c>
      <c r="N16" s="333" t="s">
        <v>142</v>
      </c>
      <c r="O16" s="272"/>
      <c r="P16" s="241"/>
      <c r="Q16" s="202"/>
      <c r="R16" s="241"/>
      <c r="S16" s="203"/>
      <c r="T16" s="241"/>
      <c r="U16" s="203"/>
      <c r="V16" s="241"/>
      <c r="W16" s="203"/>
      <c r="X16" s="274"/>
      <c r="Y16" s="203"/>
      <c r="Z16" s="274"/>
      <c r="AA16" s="203"/>
      <c r="AB16" s="252">
        <v>0.027997685185185184</v>
      </c>
      <c r="AC16" s="246">
        <f t="shared" si="0"/>
        <v>0</v>
      </c>
      <c r="AD16" s="282">
        <f t="shared" si="1"/>
        <v>0.027997685185185184</v>
      </c>
      <c r="AE16" s="279">
        <f t="shared" si="2"/>
        <v>0</v>
      </c>
      <c r="AF16" s="280">
        <f t="shared" si="3"/>
      </c>
      <c r="AG16" s="225"/>
      <c r="AH16" s="286">
        <f t="shared" si="4"/>
        <v>0.027997685185185184</v>
      </c>
      <c r="AI16" s="287">
        <f t="shared" si="5"/>
        <v>0.027997685185185184</v>
      </c>
      <c r="AJ16" s="204">
        <f t="shared" si="6"/>
        <v>0</v>
      </c>
      <c r="AK16" s="253">
        <f t="shared" si="7"/>
        <v>0</v>
      </c>
      <c r="AL16" s="285">
        <f t="shared" si="8"/>
        <v>0.00914351851851852</v>
      </c>
      <c r="AM16" s="234">
        <v>10</v>
      </c>
      <c r="AN16" s="235" t="e">
        <f>IF(ISNA(VLOOKUP(AM16,#REF!,2,0)),0,VLOOKUP(AM16,#REF!,2,0))</f>
        <v>#REF!</v>
      </c>
      <c r="AO16" s="257">
        <f t="shared" si="9"/>
        <v>1.4849600982197668</v>
      </c>
      <c r="AP16" s="344"/>
      <c r="AQ16" s="200"/>
      <c r="AR16" s="205"/>
      <c r="AS16" s="206"/>
    </row>
    <row r="17" spans="1:45" s="201" customFormat="1" ht="15">
      <c r="A17" s="200">
        <v>11</v>
      </c>
      <c r="B17" s="270"/>
      <c r="C17" s="342"/>
      <c r="D17" s="333" t="s">
        <v>211</v>
      </c>
      <c r="E17" s="330">
        <v>1997</v>
      </c>
      <c r="F17" s="399" t="s">
        <v>133</v>
      </c>
      <c r="G17" s="269">
        <v>3</v>
      </c>
      <c r="H17" s="333" t="s">
        <v>31</v>
      </c>
      <c r="I17" s="269">
        <v>6104966</v>
      </c>
      <c r="J17" s="269">
        <v>4</v>
      </c>
      <c r="K17" s="333" t="s">
        <v>301</v>
      </c>
      <c r="L17" s="268"/>
      <c r="M17" s="333" t="s">
        <v>158</v>
      </c>
      <c r="N17" s="333" t="s">
        <v>142</v>
      </c>
      <c r="O17" s="272"/>
      <c r="P17" s="241"/>
      <c r="Q17" s="202"/>
      <c r="R17" s="241"/>
      <c r="S17" s="203"/>
      <c r="T17" s="241"/>
      <c r="U17" s="203"/>
      <c r="V17" s="241"/>
      <c r="W17" s="203"/>
      <c r="X17" s="274"/>
      <c r="Y17" s="203"/>
      <c r="Z17" s="274"/>
      <c r="AA17" s="203"/>
      <c r="AB17" s="284">
        <v>0.0312962962962963</v>
      </c>
      <c r="AC17" s="246">
        <f t="shared" si="0"/>
        <v>0</v>
      </c>
      <c r="AD17" s="282">
        <f t="shared" si="1"/>
        <v>0.0312962962962963</v>
      </c>
      <c r="AE17" s="279">
        <f t="shared" si="2"/>
        <v>0</v>
      </c>
      <c r="AF17" s="280">
        <f t="shared" si="3"/>
      </c>
      <c r="AG17" s="225"/>
      <c r="AH17" s="286">
        <f t="shared" si="4"/>
        <v>0.0312962962962963</v>
      </c>
      <c r="AI17" s="287">
        <f t="shared" si="5"/>
        <v>0.0312962962962963</v>
      </c>
      <c r="AJ17" s="204">
        <f t="shared" si="6"/>
        <v>0</v>
      </c>
      <c r="AK17" s="253">
        <f t="shared" si="7"/>
        <v>0</v>
      </c>
      <c r="AL17" s="285">
        <f t="shared" si="8"/>
        <v>0.012442129629629636</v>
      </c>
      <c r="AM17" s="234">
        <v>11</v>
      </c>
      <c r="AN17" s="235" t="e">
        <f>IF(ISNA(VLOOKUP(AM17,#REF!,2,0)),0,VLOOKUP(AM17,#REF!,2,0))</f>
        <v>#REF!</v>
      </c>
      <c r="AO17" s="257">
        <f t="shared" si="9"/>
        <v>1.6599140577041134</v>
      </c>
      <c r="AP17" s="223"/>
      <c r="AQ17" s="200"/>
      <c r="AR17" s="205"/>
      <c r="AS17" s="206"/>
    </row>
    <row r="18" spans="1:45" s="201" customFormat="1" ht="15">
      <c r="A18" s="200">
        <v>12</v>
      </c>
      <c r="B18" s="271"/>
      <c r="C18" s="342"/>
      <c r="D18" s="203" t="s">
        <v>192</v>
      </c>
      <c r="E18" s="337">
        <v>1999</v>
      </c>
      <c r="F18" s="289" t="s">
        <v>133</v>
      </c>
      <c r="G18" s="269">
        <v>3</v>
      </c>
      <c r="H18" s="289" t="s">
        <v>31</v>
      </c>
      <c r="I18" s="269">
        <v>6104965</v>
      </c>
      <c r="J18" s="269">
        <v>3</v>
      </c>
      <c r="K18" s="203" t="s">
        <v>295</v>
      </c>
      <c r="L18" s="268"/>
      <c r="M18" s="334" t="s">
        <v>159</v>
      </c>
      <c r="N18" s="203" t="s">
        <v>277</v>
      </c>
      <c r="O18" s="272"/>
      <c r="P18" s="241"/>
      <c r="Q18" s="202"/>
      <c r="R18" s="241"/>
      <c r="S18" s="203"/>
      <c r="T18" s="241"/>
      <c r="U18" s="203"/>
      <c r="V18" s="241"/>
      <c r="W18" s="203"/>
      <c r="X18" s="274"/>
      <c r="Y18" s="203"/>
      <c r="Z18" s="274"/>
      <c r="AA18" s="203"/>
      <c r="AB18" s="252">
        <v>0.03142361111111111</v>
      </c>
      <c r="AC18" s="246">
        <f t="shared" si="0"/>
        <v>0</v>
      </c>
      <c r="AD18" s="282">
        <f t="shared" si="1"/>
        <v>0.03142361111111111</v>
      </c>
      <c r="AE18" s="279">
        <f t="shared" si="2"/>
        <v>0</v>
      </c>
      <c r="AF18" s="280">
        <f t="shared" si="3"/>
      </c>
      <c r="AG18" s="225"/>
      <c r="AH18" s="286">
        <f t="shared" si="4"/>
        <v>0.03142361111111111</v>
      </c>
      <c r="AI18" s="287">
        <f t="shared" si="5"/>
        <v>0.03142361111111111</v>
      </c>
      <c r="AJ18" s="204">
        <f t="shared" si="6"/>
        <v>0</v>
      </c>
      <c r="AK18" s="253">
        <f t="shared" si="7"/>
        <v>0</v>
      </c>
      <c r="AL18" s="285">
        <f t="shared" si="8"/>
        <v>0.012569444444444446</v>
      </c>
      <c r="AM18" s="234">
        <v>12</v>
      </c>
      <c r="AN18" s="235" t="e">
        <f>IF(ISNA(VLOOKUP(AM18,#REF!,2,0)),0,VLOOKUP(AM18,#REF!,2,0))</f>
        <v>#REF!</v>
      </c>
      <c r="AO18" s="257">
        <f t="shared" si="9"/>
        <v>1.6666666666666667</v>
      </c>
      <c r="AP18" s="223"/>
      <c r="AQ18" s="200"/>
      <c r="AR18" s="205"/>
      <c r="AS18" s="206"/>
    </row>
    <row r="19" spans="1:45" s="201" customFormat="1" ht="15">
      <c r="A19" s="200">
        <v>13</v>
      </c>
      <c r="B19" s="271"/>
      <c r="C19" s="342"/>
      <c r="D19" s="291" t="s">
        <v>173</v>
      </c>
      <c r="E19" s="329">
        <v>1996</v>
      </c>
      <c r="F19" s="399" t="s">
        <v>133</v>
      </c>
      <c r="G19" s="269">
        <v>3</v>
      </c>
      <c r="H19" s="290" t="s">
        <v>31</v>
      </c>
      <c r="I19" s="269">
        <v>6104974</v>
      </c>
      <c r="J19" s="269">
        <v>10</v>
      </c>
      <c r="K19" s="291" t="s">
        <v>290</v>
      </c>
      <c r="L19" s="268"/>
      <c r="M19" s="291" t="s">
        <v>275</v>
      </c>
      <c r="N19" s="291" t="s">
        <v>276</v>
      </c>
      <c r="O19" s="272"/>
      <c r="P19" s="241"/>
      <c r="Q19" s="202"/>
      <c r="R19" s="241"/>
      <c r="S19" s="203"/>
      <c r="T19" s="241"/>
      <c r="U19" s="203"/>
      <c r="V19" s="241"/>
      <c r="W19" s="203"/>
      <c r="X19" s="274"/>
      <c r="Y19" s="203"/>
      <c r="Z19" s="274"/>
      <c r="AA19" s="203"/>
      <c r="AB19" s="252">
        <v>0.03453703703703704</v>
      </c>
      <c r="AC19" s="246">
        <f t="shared" si="0"/>
        <v>0</v>
      </c>
      <c r="AD19" s="282">
        <f t="shared" si="1"/>
        <v>0.03453703703703704</v>
      </c>
      <c r="AE19" s="279">
        <f t="shared" si="2"/>
        <v>0</v>
      </c>
      <c r="AF19" s="280">
        <f t="shared" si="3"/>
      </c>
      <c r="AG19" s="225"/>
      <c r="AH19" s="286">
        <f t="shared" si="4"/>
        <v>0.03453703703703704</v>
      </c>
      <c r="AI19" s="287">
        <f t="shared" si="5"/>
        <v>0.03453703703703704</v>
      </c>
      <c r="AJ19" s="204">
        <f t="shared" si="6"/>
        <v>0</v>
      </c>
      <c r="AK19" s="253">
        <f t="shared" si="7"/>
        <v>0</v>
      </c>
      <c r="AL19" s="285">
        <f t="shared" si="8"/>
        <v>0.015682870370370375</v>
      </c>
      <c r="AM19" s="234">
        <v>13</v>
      </c>
      <c r="AN19" s="235" t="e">
        <f>IF(ISNA(VLOOKUP(AM19,#REF!,2,0)),0,VLOOKUP(AM19,#REF!,2,0))</f>
        <v>#REF!</v>
      </c>
      <c r="AO19" s="257">
        <f t="shared" si="9"/>
        <v>1.8317986494782077</v>
      </c>
      <c r="AP19" s="223"/>
      <c r="AQ19" s="200"/>
      <c r="AR19" s="205"/>
      <c r="AS19" s="206"/>
    </row>
    <row r="20" spans="1:45" s="201" customFormat="1" ht="15">
      <c r="A20" s="200">
        <v>14</v>
      </c>
      <c r="B20" s="271"/>
      <c r="C20" s="342"/>
      <c r="D20" s="291" t="s">
        <v>207</v>
      </c>
      <c r="E20" s="329">
        <v>1998</v>
      </c>
      <c r="F20" s="399" t="s">
        <v>157</v>
      </c>
      <c r="G20" s="269">
        <v>1</v>
      </c>
      <c r="H20" s="290" t="s">
        <v>31</v>
      </c>
      <c r="I20" s="269">
        <v>6104994</v>
      </c>
      <c r="J20" s="269">
        <v>10</v>
      </c>
      <c r="K20" s="291" t="s">
        <v>296</v>
      </c>
      <c r="L20" s="268"/>
      <c r="M20" s="291" t="s">
        <v>275</v>
      </c>
      <c r="N20" s="291" t="s">
        <v>276</v>
      </c>
      <c r="O20" s="272"/>
      <c r="P20" s="241"/>
      <c r="Q20" s="202"/>
      <c r="R20" s="241"/>
      <c r="S20" s="203"/>
      <c r="T20" s="241"/>
      <c r="U20" s="203" t="s">
        <v>289</v>
      </c>
      <c r="V20" s="241"/>
      <c r="W20" s="203"/>
      <c r="X20" s="274"/>
      <c r="Y20" s="203"/>
      <c r="Z20" s="274"/>
      <c r="AA20" s="203"/>
      <c r="AB20" s="284">
        <v>0.022685185185185183</v>
      </c>
      <c r="AC20" s="246">
        <f t="shared" si="0"/>
        <v>0</v>
      </c>
      <c r="AD20" s="282">
        <f t="shared" si="1"/>
        <v>0.022685185185185183</v>
      </c>
      <c r="AE20" s="279">
        <f t="shared" si="2"/>
        <v>1</v>
      </c>
      <c r="AF20" s="280">
        <f t="shared" si="3"/>
        <v>0.020833333333333332</v>
      </c>
      <c r="AG20" s="225"/>
      <c r="AH20" s="286">
        <f t="shared" si="4"/>
        <v>0.04351851851851851</v>
      </c>
      <c r="AI20" s="287">
        <f t="shared" si="5"/>
        <v>0.04351851851851851</v>
      </c>
      <c r="AJ20" s="204">
        <f t="shared" si="6"/>
        <v>0</v>
      </c>
      <c r="AK20" s="253">
        <f t="shared" si="7"/>
        <v>1</v>
      </c>
      <c r="AL20" s="285">
        <f t="shared" si="8"/>
        <v>0.024664351851851847</v>
      </c>
      <c r="AM20" s="234">
        <v>14</v>
      </c>
      <c r="AN20" s="235" t="e">
        <f>IF(ISNA(VLOOKUP(AM20,#REF!,2,0)),0,VLOOKUP(AM20,#REF!,2,0))</f>
        <v>#REF!</v>
      </c>
      <c r="AO20" s="257">
        <f t="shared" si="9"/>
        <v>2.3081645181092694</v>
      </c>
      <c r="AP20" s="223"/>
      <c r="AQ20" s="200"/>
      <c r="AR20" s="205"/>
      <c r="AS20" s="206"/>
    </row>
    <row r="21" spans="1:45" s="201" customFormat="1" ht="15">
      <c r="A21" s="200">
        <v>15</v>
      </c>
      <c r="B21" s="271"/>
      <c r="C21" s="342"/>
      <c r="D21" s="334" t="s">
        <v>146</v>
      </c>
      <c r="E21" s="337">
        <v>1998</v>
      </c>
      <c r="F21" s="289" t="s">
        <v>133</v>
      </c>
      <c r="G21" s="269">
        <v>3</v>
      </c>
      <c r="H21" s="337" t="s">
        <v>31</v>
      </c>
      <c r="I21" s="269">
        <v>6104981</v>
      </c>
      <c r="J21" s="269">
        <v>3</v>
      </c>
      <c r="K21" s="203" t="s">
        <v>294</v>
      </c>
      <c r="L21" s="268"/>
      <c r="M21" s="334" t="s">
        <v>159</v>
      </c>
      <c r="N21" s="203" t="s">
        <v>277</v>
      </c>
      <c r="O21" s="272"/>
      <c r="P21" s="241"/>
      <c r="Q21" s="202"/>
      <c r="R21" s="241"/>
      <c r="S21" s="203"/>
      <c r="T21" s="241"/>
      <c r="U21" s="203" t="s">
        <v>289</v>
      </c>
      <c r="V21" s="241"/>
      <c r="W21" s="203"/>
      <c r="X21" s="274"/>
      <c r="Y21" s="203"/>
      <c r="Z21" s="274"/>
      <c r="AA21" s="203"/>
      <c r="AB21" s="252">
        <v>0.023750000000000004</v>
      </c>
      <c r="AC21" s="246">
        <f t="shared" si="0"/>
        <v>0</v>
      </c>
      <c r="AD21" s="282">
        <f t="shared" si="1"/>
        <v>0.023750000000000004</v>
      </c>
      <c r="AE21" s="279">
        <f t="shared" si="2"/>
        <v>1</v>
      </c>
      <c r="AF21" s="280">
        <f t="shared" si="3"/>
        <v>0.020833333333333332</v>
      </c>
      <c r="AG21" s="225"/>
      <c r="AH21" s="286">
        <f t="shared" si="4"/>
        <v>0.044583333333333336</v>
      </c>
      <c r="AI21" s="287">
        <f t="shared" si="5"/>
        <v>0.044583333333333336</v>
      </c>
      <c r="AJ21" s="204">
        <f t="shared" si="6"/>
        <v>0</v>
      </c>
      <c r="AK21" s="253">
        <f t="shared" si="7"/>
        <v>1</v>
      </c>
      <c r="AL21" s="285">
        <f t="shared" si="8"/>
        <v>0.02572916666666667</v>
      </c>
      <c r="AM21" s="234">
        <v>15</v>
      </c>
      <c r="AN21" s="235" t="e">
        <f>IF(ISNA(VLOOKUP(AM21,#REF!,2,0)),0,VLOOKUP(AM21,#REF!,2,0))</f>
        <v>#REF!</v>
      </c>
      <c r="AO21" s="257">
        <f t="shared" si="9"/>
        <v>2.3646408839779007</v>
      </c>
      <c r="AP21" s="223"/>
      <c r="AQ21" s="200"/>
      <c r="AR21" s="205"/>
      <c r="AS21" s="206"/>
    </row>
    <row r="22" spans="1:45" s="201" customFormat="1" ht="15">
      <c r="A22" s="200">
        <v>16</v>
      </c>
      <c r="B22" s="270"/>
      <c r="C22" s="342"/>
      <c r="D22" s="291" t="s">
        <v>155</v>
      </c>
      <c r="E22" s="329">
        <v>1998</v>
      </c>
      <c r="F22" s="399" t="s">
        <v>157</v>
      </c>
      <c r="G22" s="269">
        <v>1</v>
      </c>
      <c r="H22" s="290" t="s">
        <v>31</v>
      </c>
      <c r="I22" s="269">
        <v>6104961</v>
      </c>
      <c r="J22" s="269">
        <v>3</v>
      </c>
      <c r="K22" s="291" t="s">
        <v>293</v>
      </c>
      <c r="L22" s="268"/>
      <c r="M22" s="291" t="s">
        <v>159</v>
      </c>
      <c r="N22" s="291" t="s">
        <v>277</v>
      </c>
      <c r="O22" s="272"/>
      <c r="P22" s="241"/>
      <c r="Q22" s="202"/>
      <c r="R22" s="241"/>
      <c r="S22" s="203"/>
      <c r="T22" s="241"/>
      <c r="U22" s="203" t="s">
        <v>289</v>
      </c>
      <c r="V22" s="241"/>
      <c r="W22" s="203"/>
      <c r="X22" s="274"/>
      <c r="Y22" s="203"/>
      <c r="Z22" s="274"/>
      <c r="AA22" s="203"/>
      <c r="AB22" s="284">
        <v>0.029375</v>
      </c>
      <c r="AC22" s="246">
        <f t="shared" si="0"/>
        <v>0</v>
      </c>
      <c r="AD22" s="282">
        <f t="shared" si="1"/>
        <v>0.029375</v>
      </c>
      <c r="AE22" s="279">
        <f t="shared" si="2"/>
        <v>1</v>
      </c>
      <c r="AF22" s="280">
        <f t="shared" si="3"/>
        <v>0.020833333333333332</v>
      </c>
      <c r="AG22" s="225"/>
      <c r="AH22" s="286">
        <f t="shared" si="4"/>
        <v>0.05020833333333333</v>
      </c>
      <c r="AI22" s="287">
        <f t="shared" si="5"/>
        <v>0.05020833333333333</v>
      </c>
      <c r="AJ22" s="204">
        <f t="shared" si="6"/>
        <v>0</v>
      </c>
      <c r="AK22" s="253">
        <f t="shared" si="7"/>
        <v>1</v>
      </c>
      <c r="AL22" s="285">
        <f t="shared" si="8"/>
        <v>0.03135416666666666</v>
      </c>
      <c r="AM22" s="234">
        <v>16</v>
      </c>
      <c r="AN22" s="235" t="e">
        <f>IF(ISNA(VLOOKUP(AM22,#REF!,2,0)),0,VLOOKUP(AM22,#REF!,2,0))</f>
        <v>#REF!</v>
      </c>
      <c r="AO22" s="257">
        <f t="shared" si="9"/>
        <v>2.6629834254143647</v>
      </c>
      <c r="AP22" s="223"/>
      <c r="AQ22" s="200"/>
      <c r="AR22" s="205"/>
      <c r="AS22" s="206"/>
    </row>
    <row r="23" spans="1:45" s="201" customFormat="1" ht="15">
      <c r="A23" s="200">
        <v>17</v>
      </c>
      <c r="B23" s="271"/>
      <c r="C23" s="342"/>
      <c r="D23" s="291" t="s">
        <v>187</v>
      </c>
      <c r="E23" s="329">
        <v>1996</v>
      </c>
      <c r="F23" s="399" t="s">
        <v>133</v>
      </c>
      <c r="G23" s="269">
        <v>3</v>
      </c>
      <c r="H23" s="290" t="s">
        <v>31</v>
      </c>
      <c r="I23" s="269">
        <v>6104990</v>
      </c>
      <c r="J23" s="269">
        <v>10</v>
      </c>
      <c r="K23" s="291" t="s">
        <v>290</v>
      </c>
      <c r="L23" s="268"/>
      <c r="M23" s="291" t="s">
        <v>275</v>
      </c>
      <c r="N23" s="291" t="s">
        <v>276</v>
      </c>
      <c r="O23" s="272"/>
      <c r="P23" s="241">
        <v>0.0008680555555555555</v>
      </c>
      <c r="Q23" s="202"/>
      <c r="R23" s="241"/>
      <c r="S23" s="203"/>
      <c r="T23" s="241"/>
      <c r="U23" s="203" t="s">
        <v>289</v>
      </c>
      <c r="V23" s="241"/>
      <c r="W23" s="203"/>
      <c r="X23" s="274"/>
      <c r="Y23" s="203"/>
      <c r="Z23" s="274"/>
      <c r="AA23" s="203"/>
      <c r="AB23" s="225">
        <v>0.0319212962962963</v>
      </c>
      <c r="AC23" s="246">
        <f t="shared" si="0"/>
        <v>0.0008680555555555555</v>
      </c>
      <c r="AD23" s="282">
        <f t="shared" si="1"/>
        <v>0.031053240740740746</v>
      </c>
      <c r="AE23" s="279">
        <f t="shared" si="2"/>
        <v>1</v>
      </c>
      <c r="AF23" s="280">
        <f t="shared" si="3"/>
        <v>0.020833333333333332</v>
      </c>
      <c r="AG23" s="225"/>
      <c r="AH23" s="286">
        <f t="shared" si="4"/>
        <v>0.05188657407407408</v>
      </c>
      <c r="AI23" s="287">
        <f t="shared" si="5"/>
        <v>0.05188657407407408</v>
      </c>
      <c r="AJ23" s="204">
        <f t="shared" si="6"/>
        <v>0</v>
      </c>
      <c r="AK23" s="253">
        <f t="shared" si="7"/>
        <v>1</v>
      </c>
      <c r="AL23" s="285">
        <f t="shared" si="8"/>
        <v>0.03303240740740741</v>
      </c>
      <c r="AM23" s="234">
        <v>17</v>
      </c>
      <c r="AN23" s="235" t="e">
        <f>IF(ISNA(VLOOKUP(AM23,#REF!,2,0)),0,VLOOKUP(AM23,#REF!,2,0))</f>
        <v>#REF!</v>
      </c>
      <c r="AO23" s="257">
        <f t="shared" si="9"/>
        <v>2.7519950890116642</v>
      </c>
      <c r="AP23" s="223"/>
      <c r="AQ23" s="200"/>
      <c r="AR23" s="205"/>
      <c r="AS23" s="206"/>
    </row>
    <row r="24" spans="1:45" s="201" customFormat="1" ht="15">
      <c r="A24" s="200">
        <v>18</v>
      </c>
      <c r="B24" s="271"/>
      <c r="C24" s="342" t="s">
        <v>287</v>
      </c>
      <c r="D24" s="291" t="s">
        <v>230</v>
      </c>
      <c r="E24" s="329">
        <v>1998</v>
      </c>
      <c r="F24" s="399" t="s">
        <v>157</v>
      </c>
      <c r="G24" s="269">
        <v>1</v>
      </c>
      <c r="H24" s="290" t="s">
        <v>31</v>
      </c>
      <c r="I24" s="269">
        <v>6104999</v>
      </c>
      <c r="J24" s="269">
        <v>10</v>
      </c>
      <c r="K24" s="291" t="s">
        <v>296</v>
      </c>
      <c r="L24" s="268"/>
      <c r="M24" s="291" t="s">
        <v>275</v>
      </c>
      <c r="N24" s="291" t="s">
        <v>276</v>
      </c>
      <c r="O24" s="272"/>
      <c r="P24" s="241"/>
      <c r="Q24" s="202"/>
      <c r="R24" s="241"/>
      <c r="S24" s="203"/>
      <c r="T24" s="241"/>
      <c r="U24" s="203" t="s">
        <v>289</v>
      </c>
      <c r="V24" s="241"/>
      <c r="W24" s="203"/>
      <c r="X24" s="274"/>
      <c r="Y24" s="203"/>
      <c r="Z24" s="274"/>
      <c r="AA24" s="203"/>
      <c r="AB24" s="284">
        <v>0.03467592592592592</v>
      </c>
      <c r="AC24" s="246">
        <f t="shared" si="0"/>
        <v>0</v>
      </c>
      <c r="AD24" s="282">
        <f t="shared" si="1"/>
        <v>0.03467592592592592</v>
      </c>
      <c r="AE24" s="279">
        <f t="shared" si="2"/>
        <v>1</v>
      </c>
      <c r="AF24" s="280">
        <f t="shared" si="3"/>
        <v>0.020833333333333332</v>
      </c>
      <c r="AG24" s="225"/>
      <c r="AH24" s="286">
        <f t="shared" si="4"/>
        <v>0.05550925925925926</v>
      </c>
      <c r="AI24" s="287">
        <f t="shared" si="5"/>
        <v>0.05550925925925926</v>
      </c>
      <c r="AJ24" s="204">
        <f t="shared" si="6"/>
        <v>0</v>
      </c>
      <c r="AK24" s="253">
        <f t="shared" si="7"/>
        <v>1</v>
      </c>
      <c r="AL24" s="285">
        <f t="shared" si="8"/>
        <v>0.03665509259259259</v>
      </c>
      <c r="AM24" s="234">
        <v>18</v>
      </c>
      <c r="AN24" s="235" t="e">
        <f>IF(ISNA(VLOOKUP(AM24,#REF!,2,0)),0,VLOOKUP(AM24,#REF!,2,0))</f>
        <v>#REF!</v>
      </c>
      <c r="AO24" s="257">
        <f t="shared" si="9"/>
        <v>2.9441375076734193</v>
      </c>
      <c r="AP24" s="223"/>
      <c r="AQ24" s="200"/>
      <c r="AR24" s="205"/>
      <c r="AS24" s="206"/>
    </row>
    <row r="25" spans="1:45" s="201" customFormat="1" ht="15">
      <c r="A25" s="200">
        <v>19</v>
      </c>
      <c r="B25" s="270"/>
      <c r="C25" s="342"/>
      <c r="D25" s="203" t="s">
        <v>178</v>
      </c>
      <c r="E25" s="337">
        <v>1999</v>
      </c>
      <c r="F25" s="289" t="s">
        <v>133</v>
      </c>
      <c r="G25" s="269">
        <v>3</v>
      </c>
      <c r="H25" s="289" t="s">
        <v>31</v>
      </c>
      <c r="I25" s="269">
        <v>6104979</v>
      </c>
      <c r="J25" s="269">
        <v>3</v>
      </c>
      <c r="K25" s="203" t="s">
        <v>295</v>
      </c>
      <c r="L25" s="268"/>
      <c r="M25" s="334" t="s">
        <v>159</v>
      </c>
      <c r="N25" s="203" t="s">
        <v>277</v>
      </c>
      <c r="O25" s="272"/>
      <c r="P25" s="241"/>
      <c r="Q25" s="202"/>
      <c r="R25" s="241"/>
      <c r="S25" s="203" t="s">
        <v>289</v>
      </c>
      <c r="T25" s="241"/>
      <c r="U25" s="203" t="s">
        <v>289</v>
      </c>
      <c r="V25" s="241"/>
      <c r="W25" s="203"/>
      <c r="X25" s="274"/>
      <c r="Y25" s="203"/>
      <c r="Z25" s="274"/>
      <c r="AA25" s="203"/>
      <c r="AB25" s="252">
        <v>0.02800925925925926</v>
      </c>
      <c r="AC25" s="246">
        <f t="shared" si="0"/>
        <v>0</v>
      </c>
      <c r="AD25" s="282">
        <f t="shared" si="1"/>
        <v>0.02800925925925926</v>
      </c>
      <c r="AE25" s="279">
        <f t="shared" si="2"/>
        <v>2</v>
      </c>
      <c r="AF25" s="280">
        <f t="shared" si="3"/>
        <v>0.041666666666666664</v>
      </c>
      <c r="AG25" s="225"/>
      <c r="AH25" s="286">
        <f t="shared" si="4"/>
        <v>0.06967592592592592</v>
      </c>
      <c r="AI25" s="287">
        <f t="shared" si="5"/>
        <v>0.06967592592592592</v>
      </c>
      <c r="AJ25" s="204">
        <f t="shared" si="6"/>
        <v>0</v>
      </c>
      <c r="AK25" s="253">
        <f t="shared" si="7"/>
        <v>2</v>
      </c>
      <c r="AL25" s="285">
        <f t="shared" si="8"/>
        <v>0.050821759259259254</v>
      </c>
      <c r="AM25" s="234">
        <v>19</v>
      </c>
      <c r="AN25" s="235" t="e">
        <f>IF(ISNA(VLOOKUP(AM25,#REF!,2,0)),0,VLOOKUP(AM25,#REF!,2,0))</f>
        <v>#REF!</v>
      </c>
      <c r="AO25" s="257">
        <f t="shared" si="9"/>
        <v>3.6955187231430324</v>
      </c>
      <c r="AP25" s="223"/>
      <c r="AQ25" s="200"/>
      <c r="AR25" s="205"/>
      <c r="AS25" s="206"/>
    </row>
    <row r="26" spans="1:45" s="201" customFormat="1" ht="15">
      <c r="A26" s="200">
        <v>20</v>
      </c>
      <c r="B26" s="270"/>
      <c r="C26" s="342"/>
      <c r="D26" s="334" t="s">
        <v>203</v>
      </c>
      <c r="E26" s="337">
        <v>1998</v>
      </c>
      <c r="F26" s="289" t="s">
        <v>133</v>
      </c>
      <c r="G26" s="269">
        <v>3</v>
      </c>
      <c r="H26" s="337" t="s">
        <v>31</v>
      </c>
      <c r="I26" s="269">
        <v>6104954</v>
      </c>
      <c r="J26" s="269">
        <v>3</v>
      </c>
      <c r="K26" s="203" t="s">
        <v>294</v>
      </c>
      <c r="L26" s="268"/>
      <c r="M26" s="334" t="s">
        <v>159</v>
      </c>
      <c r="N26" s="203" t="s">
        <v>277</v>
      </c>
      <c r="O26" s="272"/>
      <c r="P26" s="241"/>
      <c r="Q26" s="202"/>
      <c r="R26" s="241"/>
      <c r="S26" s="203" t="s">
        <v>289</v>
      </c>
      <c r="T26" s="241"/>
      <c r="U26" s="203" t="s">
        <v>289</v>
      </c>
      <c r="V26" s="241"/>
      <c r="W26" s="203"/>
      <c r="X26" s="274"/>
      <c r="Y26" s="203"/>
      <c r="Z26" s="274"/>
      <c r="AA26" s="203"/>
      <c r="AB26" s="284">
        <v>0.038078703703703705</v>
      </c>
      <c r="AC26" s="246">
        <f t="shared" si="0"/>
        <v>0</v>
      </c>
      <c r="AD26" s="282">
        <f t="shared" si="1"/>
        <v>0.038078703703703705</v>
      </c>
      <c r="AE26" s="279">
        <f t="shared" si="2"/>
        <v>2</v>
      </c>
      <c r="AF26" s="280">
        <f t="shared" si="3"/>
        <v>0.041666666666666664</v>
      </c>
      <c r="AG26" s="225"/>
      <c r="AH26" s="286">
        <f t="shared" si="4"/>
        <v>0.07974537037037037</v>
      </c>
      <c r="AI26" s="287">
        <f t="shared" si="5"/>
        <v>0.07974537037037037</v>
      </c>
      <c r="AJ26" s="204">
        <f t="shared" si="6"/>
        <v>0</v>
      </c>
      <c r="AK26" s="253">
        <f t="shared" si="7"/>
        <v>2</v>
      </c>
      <c r="AL26" s="285">
        <f t="shared" si="8"/>
        <v>0.060891203703703704</v>
      </c>
      <c r="AM26" s="234">
        <v>20</v>
      </c>
      <c r="AN26" s="235" t="e">
        <f>IF(ISNA(VLOOKUP(AM26,#REF!,2,0)),0,VLOOKUP(AM26,#REF!,2,0))</f>
        <v>#REF!</v>
      </c>
      <c r="AO26" s="257">
        <f t="shared" si="9"/>
        <v>4.229588704726827</v>
      </c>
      <c r="AP26" s="223"/>
      <c r="AQ26" s="200"/>
      <c r="AR26" s="205"/>
      <c r="AS26" s="206"/>
    </row>
    <row r="27" spans="1:43" s="201" customFormat="1" ht="15">
      <c r="A27" s="200">
        <v>21</v>
      </c>
      <c r="B27" s="271"/>
      <c r="C27" s="342" t="s">
        <v>287</v>
      </c>
      <c r="D27" s="291" t="s">
        <v>222</v>
      </c>
      <c r="E27" s="329">
        <v>1996</v>
      </c>
      <c r="F27" s="399" t="s">
        <v>157</v>
      </c>
      <c r="G27" s="269">
        <v>1</v>
      </c>
      <c r="H27" s="290" t="s">
        <v>31</v>
      </c>
      <c r="I27" s="269">
        <v>6104967</v>
      </c>
      <c r="J27" s="269">
        <v>13</v>
      </c>
      <c r="K27" s="291" t="s">
        <v>299</v>
      </c>
      <c r="L27" s="268"/>
      <c r="M27" s="291" t="s">
        <v>273</v>
      </c>
      <c r="N27" s="291" t="s">
        <v>274</v>
      </c>
      <c r="O27" s="272"/>
      <c r="P27" s="241"/>
      <c r="Q27" s="202"/>
      <c r="R27" s="241"/>
      <c r="S27" s="203" t="s">
        <v>289</v>
      </c>
      <c r="T27" s="241"/>
      <c r="U27" s="203" t="s">
        <v>289</v>
      </c>
      <c r="V27" s="241"/>
      <c r="W27" s="203"/>
      <c r="X27" s="274"/>
      <c r="Y27" s="203"/>
      <c r="Z27" s="274"/>
      <c r="AA27" s="203"/>
      <c r="AB27" s="284">
        <v>0.04162037037037037</v>
      </c>
      <c r="AC27" s="246">
        <f t="shared" si="0"/>
        <v>0</v>
      </c>
      <c r="AD27" s="282">
        <f t="shared" si="1"/>
        <v>0.04162037037037037</v>
      </c>
      <c r="AE27" s="279">
        <f t="shared" si="2"/>
        <v>2</v>
      </c>
      <c r="AF27" s="280">
        <f t="shared" si="3"/>
        <v>0.041666666666666664</v>
      </c>
      <c r="AG27" s="225"/>
      <c r="AH27" s="286">
        <f t="shared" si="4"/>
        <v>0.08328703703703703</v>
      </c>
      <c r="AI27" s="287">
        <f t="shared" si="5"/>
        <v>0.08328703703703703</v>
      </c>
      <c r="AJ27" s="204">
        <f t="shared" si="6"/>
        <v>0</v>
      </c>
      <c r="AK27" s="253">
        <f t="shared" si="7"/>
        <v>2</v>
      </c>
      <c r="AL27" s="285">
        <f t="shared" si="8"/>
        <v>0.06443287037037038</v>
      </c>
      <c r="AM27" s="234">
        <v>21</v>
      </c>
      <c r="AN27" s="235" t="e">
        <f>IF(ISNA(VLOOKUP(AM27,#REF!,2,0)),0,VLOOKUP(AM27,#REF!,2,0))</f>
        <v>#REF!</v>
      </c>
      <c r="AO27" s="257">
        <f t="shared" si="9"/>
        <v>4.41743400859423</v>
      </c>
      <c r="AP27" s="223"/>
      <c r="AQ27" s="200"/>
    </row>
    <row r="28" spans="1:45" s="201" customFormat="1" ht="15">
      <c r="A28" s="295">
        <v>22</v>
      </c>
      <c r="B28" s="270"/>
      <c r="C28" s="342" t="s">
        <v>287</v>
      </c>
      <c r="D28" s="291" t="s">
        <v>195</v>
      </c>
      <c r="E28" s="329">
        <v>1997</v>
      </c>
      <c r="F28" s="399" t="s">
        <v>157</v>
      </c>
      <c r="G28" s="269">
        <v>1</v>
      </c>
      <c r="H28" s="290" t="s">
        <v>31</v>
      </c>
      <c r="I28" s="269">
        <v>6104959</v>
      </c>
      <c r="J28" s="269">
        <v>13</v>
      </c>
      <c r="K28" s="291" t="s">
        <v>299</v>
      </c>
      <c r="L28" s="268"/>
      <c r="M28" s="291" t="s">
        <v>273</v>
      </c>
      <c r="N28" s="291" t="s">
        <v>274</v>
      </c>
      <c r="O28" s="272"/>
      <c r="P28" s="241"/>
      <c r="Q28" s="202"/>
      <c r="R28" s="241"/>
      <c r="S28" s="203" t="s">
        <v>289</v>
      </c>
      <c r="T28" s="241"/>
      <c r="U28" s="203" t="s">
        <v>289</v>
      </c>
      <c r="V28" s="241"/>
      <c r="W28" s="203"/>
      <c r="X28" s="274"/>
      <c r="Y28" s="203"/>
      <c r="Z28" s="274"/>
      <c r="AA28" s="203"/>
      <c r="AB28" s="252">
        <v>0.04671296296296296</v>
      </c>
      <c r="AC28" s="246">
        <f t="shared" si="0"/>
        <v>0</v>
      </c>
      <c r="AD28" s="282">
        <f t="shared" si="1"/>
        <v>0.04671296296296296</v>
      </c>
      <c r="AE28" s="279">
        <f t="shared" si="2"/>
        <v>2</v>
      </c>
      <c r="AF28" s="280">
        <f t="shared" si="3"/>
        <v>0.041666666666666664</v>
      </c>
      <c r="AG28" s="225"/>
      <c r="AH28" s="286">
        <f t="shared" si="4"/>
        <v>0.08837962962962963</v>
      </c>
      <c r="AI28" s="287">
        <f t="shared" si="5"/>
        <v>0.08837962962962963</v>
      </c>
      <c r="AJ28" s="204">
        <f t="shared" si="6"/>
        <v>0</v>
      </c>
      <c r="AK28" s="253">
        <f t="shared" si="7"/>
        <v>2</v>
      </c>
      <c r="AL28" s="285">
        <f t="shared" si="8"/>
        <v>0.06952546296296297</v>
      </c>
      <c r="AM28" s="234">
        <v>22</v>
      </c>
      <c r="AN28" s="235" t="e">
        <f>IF(ISNA(VLOOKUP(AM28,#REF!,2,0)),0,VLOOKUP(AM28,#REF!,2,0))</f>
        <v>#REF!</v>
      </c>
      <c r="AO28" s="257">
        <f t="shared" si="9"/>
        <v>4.687538367096378</v>
      </c>
      <c r="AP28" s="223"/>
      <c r="AQ28" s="200"/>
      <c r="AR28" s="205"/>
      <c r="AS28" s="206"/>
    </row>
    <row r="29" spans="1:45" s="201" customFormat="1" ht="15">
      <c r="A29" s="200">
        <v>23</v>
      </c>
      <c r="B29" s="271"/>
      <c r="C29" s="342"/>
      <c r="D29" s="291" t="s">
        <v>189</v>
      </c>
      <c r="E29" s="329">
        <v>1997</v>
      </c>
      <c r="F29" s="399" t="s">
        <v>157</v>
      </c>
      <c r="G29" s="269">
        <v>1</v>
      </c>
      <c r="H29" s="290" t="s">
        <v>31</v>
      </c>
      <c r="I29" s="269">
        <v>6104958</v>
      </c>
      <c r="J29" s="269">
        <v>13</v>
      </c>
      <c r="K29" s="291" t="s">
        <v>292</v>
      </c>
      <c r="L29" s="268"/>
      <c r="M29" s="291" t="s">
        <v>273</v>
      </c>
      <c r="N29" s="291" t="s">
        <v>274</v>
      </c>
      <c r="O29" s="272"/>
      <c r="P29" s="241"/>
      <c r="Q29" s="202"/>
      <c r="R29" s="241"/>
      <c r="S29" s="203" t="s">
        <v>289</v>
      </c>
      <c r="T29" s="241"/>
      <c r="U29" s="203" t="s">
        <v>289</v>
      </c>
      <c r="V29" s="241"/>
      <c r="W29" s="203"/>
      <c r="X29" s="274"/>
      <c r="Y29" s="203"/>
      <c r="Z29" s="274"/>
      <c r="AA29" s="203"/>
      <c r="AB29" s="284">
        <v>0.04854166666666667</v>
      </c>
      <c r="AC29" s="246">
        <f t="shared" si="0"/>
        <v>0</v>
      </c>
      <c r="AD29" s="282">
        <f t="shared" si="1"/>
        <v>0.04854166666666667</v>
      </c>
      <c r="AE29" s="279">
        <f t="shared" si="2"/>
        <v>2</v>
      </c>
      <c r="AF29" s="280">
        <f t="shared" si="3"/>
        <v>0.041666666666666664</v>
      </c>
      <c r="AG29" s="225"/>
      <c r="AH29" s="286">
        <f t="shared" si="4"/>
        <v>0.09020833333333333</v>
      </c>
      <c r="AI29" s="287">
        <f t="shared" si="5"/>
        <v>0.09020833333333333</v>
      </c>
      <c r="AJ29" s="204">
        <f t="shared" si="6"/>
        <v>0</v>
      </c>
      <c r="AK29" s="253">
        <f t="shared" si="7"/>
        <v>2</v>
      </c>
      <c r="AL29" s="285">
        <f t="shared" si="8"/>
        <v>0.07135416666666666</v>
      </c>
      <c r="AM29" s="234">
        <v>23</v>
      </c>
      <c r="AN29" s="235" t="e">
        <f>IF(ISNA(VLOOKUP(AM29,#REF!,2,0)),0,VLOOKUP(AM29,#REF!,2,0))</f>
        <v>#REF!</v>
      </c>
      <c r="AO29" s="257">
        <f t="shared" si="9"/>
        <v>4.784530386740332</v>
      </c>
      <c r="AP29" s="223"/>
      <c r="AQ29" s="200"/>
      <c r="AR29" s="205"/>
      <c r="AS29" s="206"/>
    </row>
    <row r="30" spans="1:45" s="201" customFormat="1" ht="15">
      <c r="A30" s="200">
        <v>24</v>
      </c>
      <c r="B30" s="271"/>
      <c r="C30" s="342" t="s">
        <v>287</v>
      </c>
      <c r="D30" s="291" t="s">
        <v>209</v>
      </c>
      <c r="E30" s="329">
        <v>1997</v>
      </c>
      <c r="F30" s="399" t="s">
        <v>157</v>
      </c>
      <c r="G30" s="269">
        <v>1</v>
      </c>
      <c r="H30" s="290" t="s">
        <v>31</v>
      </c>
      <c r="I30" s="269">
        <v>6104951</v>
      </c>
      <c r="J30" s="269">
        <v>13</v>
      </c>
      <c r="K30" s="291" t="s">
        <v>299</v>
      </c>
      <c r="L30" s="268"/>
      <c r="M30" s="291" t="s">
        <v>273</v>
      </c>
      <c r="N30" s="291" t="s">
        <v>274</v>
      </c>
      <c r="O30" s="272"/>
      <c r="P30" s="241"/>
      <c r="Q30" s="202"/>
      <c r="R30" s="241"/>
      <c r="S30" s="203" t="s">
        <v>289</v>
      </c>
      <c r="T30" s="241"/>
      <c r="U30" s="203" t="s">
        <v>289</v>
      </c>
      <c r="V30" s="241"/>
      <c r="W30" s="203"/>
      <c r="X30" s="274"/>
      <c r="Y30" s="203"/>
      <c r="Z30" s="274"/>
      <c r="AA30" s="203"/>
      <c r="AB30" s="284">
        <v>0.05291666666666667</v>
      </c>
      <c r="AC30" s="246">
        <f t="shared" si="0"/>
        <v>0</v>
      </c>
      <c r="AD30" s="282">
        <f t="shared" si="1"/>
        <v>0.05291666666666667</v>
      </c>
      <c r="AE30" s="279">
        <f t="shared" si="2"/>
        <v>2</v>
      </c>
      <c r="AF30" s="280">
        <f t="shared" si="3"/>
        <v>0.041666666666666664</v>
      </c>
      <c r="AG30" s="225"/>
      <c r="AH30" s="286">
        <f t="shared" si="4"/>
        <v>0.09458333333333332</v>
      </c>
      <c r="AI30" s="287">
        <f t="shared" si="5"/>
        <v>0.09458333333333332</v>
      </c>
      <c r="AJ30" s="204">
        <f t="shared" si="6"/>
        <v>0</v>
      </c>
      <c r="AK30" s="253">
        <f t="shared" si="7"/>
        <v>2</v>
      </c>
      <c r="AL30" s="285">
        <f t="shared" si="8"/>
        <v>0.07572916666666665</v>
      </c>
      <c r="AM30" s="234">
        <v>24</v>
      </c>
      <c r="AN30" s="235" t="e">
        <f>IF(ISNA(VLOOKUP(AM30,#REF!,2,0)),0,VLOOKUP(AM30,#REF!,2,0))</f>
        <v>#REF!</v>
      </c>
      <c r="AO30" s="257">
        <f t="shared" si="9"/>
        <v>5.016574585635359</v>
      </c>
      <c r="AP30" s="223"/>
      <c r="AQ30" s="200"/>
      <c r="AR30" s="205"/>
      <c r="AS30" s="206"/>
    </row>
    <row r="31" spans="1:45" s="201" customFormat="1" ht="14.25" customHeight="1">
      <c r="A31" s="200">
        <v>25</v>
      </c>
      <c r="B31" s="271"/>
      <c r="C31" s="342"/>
      <c r="D31" s="291" t="s">
        <v>168</v>
      </c>
      <c r="E31" s="329">
        <v>1997</v>
      </c>
      <c r="F31" s="399" t="s">
        <v>157</v>
      </c>
      <c r="G31" s="269">
        <v>1</v>
      </c>
      <c r="H31" s="290" t="s">
        <v>31</v>
      </c>
      <c r="I31" s="269">
        <v>6104986</v>
      </c>
      <c r="J31" s="269">
        <v>13</v>
      </c>
      <c r="K31" s="291" t="s">
        <v>292</v>
      </c>
      <c r="L31" s="268"/>
      <c r="M31" s="291" t="s">
        <v>273</v>
      </c>
      <c r="N31" s="291" t="s">
        <v>274</v>
      </c>
      <c r="O31" s="272"/>
      <c r="P31" s="241"/>
      <c r="Q31" s="202"/>
      <c r="R31" s="241"/>
      <c r="S31" s="203" t="s">
        <v>289</v>
      </c>
      <c r="T31" s="241"/>
      <c r="U31" s="203" t="s">
        <v>289</v>
      </c>
      <c r="V31" s="241"/>
      <c r="W31" s="203"/>
      <c r="X31" s="274"/>
      <c r="Y31" s="203"/>
      <c r="Z31" s="274"/>
      <c r="AA31" s="203"/>
      <c r="AB31" s="284">
        <v>0.05327546296296296</v>
      </c>
      <c r="AC31" s="246">
        <f t="shared" si="0"/>
        <v>0</v>
      </c>
      <c r="AD31" s="282">
        <f t="shared" si="1"/>
        <v>0.05327546296296296</v>
      </c>
      <c r="AE31" s="279">
        <f t="shared" si="2"/>
        <v>2</v>
      </c>
      <c r="AF31" s="280">
        <f t="shared" si="3"/>
        <v>0.041666666666666664</v>
      </c>
      <c r="AG31" s="225"/>
      <c r="AH31" s="286">
        <f t="shared" si="4"/>
        <v>0.09494212962962963</v>
      </c>
      <c r="AI31" s="287">
        <f t="shared" si="5"/>
        <v>0.09494212962962963</v>
      </c>
      <c r="AJ31" s="204">
        <f t="shared" si="6"/>
        <v>0</v>
      </c>
      <c r="AK31" s="253">
        <f t="shared" si="7"/>
        <v>2</v>
      </c>
      <c r="AL31" s="285">
        <f t="shared" si="8"/>
        <v>0.07608796296296297</v>
      </c>
      <c r="AM31" s="234">
        <v>25</v>
      </c>
      <c r="AN31" s="235" t="e">
        <f>IF(ISNA(VLOOKUP(AM31,#REF!,2,0)),0,VLOOKUP(AM31,#REF!,2,0))</f>
        <v>#REF!</v>
      </c>
      <c r="AO31" s="257">
        <f t="shared" si="9"/>
        <v>5.03560466543892</v>
      </c>
      <c r="AP31" s="223"/>
      <c r="AQ31" s="200"/>
      <c r="AR31" s="205"/>
      <c r="AS31" s="206"/>
    </row>
    <row r="32" spans="1:45" s="201" customFormat="1" ht="15">
      <c r="A32" s="200">
        <v>26</v>
      </c>
      <c r="B32" s="270"/>
      <c r="C32" s="342"/>
      <c r="D32" s="291" t="s">
        <v>255</v>
      </c>
      <c r="E32" s="329">
        <v>1996</v>
      </c>
      <c r="F32" s="399" t="s">
        <v>133</v>
      </c>
      <c r="G32" s="269">
        <v>3</v>
      </c>
      <c r="H32" s="290" t="s">
        <v>31</v>
      </c>
      <c r="I32" s="269">
        <v>6104960</v>
      </c>
      <c r="J32" s="269">
        <v>11</v>
      </c>
      <c r="K32" s="291" t="s">
        <v>291</v>
      </c>
      <c r="L32" s="268"/>
      <c r="M32" s="291" t="s">
        <v>160</v>
      </c>
      <c r="N32" s="291" t="s">
        <v>280</v>
      </c>
      <c r="O32" s="272"/>
      <c r="P32" s="241"/>
      <c r="Q32" s="202" t="s">
        <v>289</v>
      </c>
      <c r="R32" s="241"/>
      <c r="S32" s="203"/>
      <c r="T32" s="241"/>
      <c r="U32" s="203"/>
      <c r="V32" s="241"/>
      <c r="W32" s="203" t="s">
        <v>289</v>
      </c>
      <c r="X32" s="274"/>
      <c r="Y32" s="203"/>
      <c r="Z32" s="274"/>
      <c r="AA32" s="203"/>
      <c r="AB32" s="284">
        <v>0.05364583333333334</v>
      </c>
      <c r="AC32" s="246">
        <f t="shared" si="0"/>
        <v>0</v>
      </c>
      <c r="AD32" s="282">
        <f t="shared" si="1"/>
        <v>0.05364583333333334</v>
      </c>
      <c r="AE32" s="279">
        <f t="shared" si="2"/>
        <v>2</v>
      </c>
      <c r="AF32" s="280">
        <f t="shared" si="3"/>
        <v>0.041666666666666664</v>
      </c>
      <c r="AG32" s="225"/>
      <c r="AH32" s="286">
        <f t="shared" si="4"/>
        <v>0.0953125</v>
      </c>
      <c r="AI32" s="287">
        <f t="shared" si="5"/>
        <v>0.0953125</v>
      </c>
      <c r="AJ32" s="204">
        <f t="shared" si="6"/>
        <v>0</v>
      </c>
      <c r="AK32" s="253">
        <f t="shared" si="7"/>
        <v>2</v>
      </c>
      <c r="AL32" s="285">
        <f t="shared" si="8"/>
        <v>0.07645833333333332</v>
      </c>
      <c r="AM32" s="234">
        <v>26</v>
      </c>
      <c r="AN32" s="235" t="e">
        <f>IF(ISNA(VLOOKUP(AM32,#REF!,2,0)),0,VLOOKUP(AM32,#REF!,2,0))</f>
        <v>#REF!</v>
      </c>
      <c r="AO32" s="257">
        <f t="shared" si="9"/>
        <v>5.055248618784531</v>
      </c>
      <c r="AP32" s="223"/>
      <c r="AQ32" s="200"/>
      <c r="AR32" s="205"/>
      <c r="AS32" s="206"/>
    </row>
    <row r="33" spans="1:45" s="201" customFormat="1" ht="15">
      <c r="A33" s="200">
        <v>27</v>
      </c>
      <c r="B33" s="270"/>
      <c r="C33" s="342" t="s">
        <v>287</v>
      </c>
      <c r="D33" s="291" t="s">
        <v>272</v>
      </c>
      <c r="E33" s="329">
        <v>1997</v>
      </c>
      <c r="F33" s="399" t="s">
        <v>157</v>
      </c>
      <c r="G33" s="269">
        <v>1</v>
      </c>
      <c r="H33" s="290" t="s">
        <v>31</v>
      </c>
      <c r="I33" s="269"/>
      <c r="J33" s="269">
        <v>12</v>
      </c>
      <c r="K33" s="291" t="s">
        <v>298</v>
      </c>
      <c r="L33" s="268"/>
      <c r="M33" s="291" t="s">
        <v>281</v>
      </c>
      <c r="N33" s="291" t="s">
        <v>282</v>
      </c>
      <c r="O33" s="272"/>
      <c r="P33" s="241"/>
      <c r="Q33" s="202" t="s">
        <v>289</v>
      </c>
      <c r="R33" s="241"/>
      <c r="S33" s="203"/>
      <c r="T33" s="241"/>
      <c r="U33" s="203" t="s">
        <v>289</v>
      </c>
      <c r="V33" s="241"/>
      <c r="W33" s="203" t="s">
        <v>289</v>
      </c>
      <c r="X33" s="274"/>
      <c r="Y33" s="203"/>
      <c r="Z33" s="274"/>
      <c r="AA33" s="203"/>
      <c r="AB33" s="284">
        <v>0.03496527777777778</v>
      </c>
      <c r="AC33" s="246">
        <f t="shared" si="0"/>
        <v>0</v>
      </c>
      <c r="AD33" s="282">
        <f t="shared" si="1"/>
        <v>0.03496527777777778</v>
      </c>
      <c r="AE33" s="279">
        <f t="shared" si="2"/>
        <v>3</v>
      </c>
      <c r="AF33" s="280">
        <f t="shared" si="3"/>
        <v>0.0625</v>
      </c>
      <c r="AG33" s="225"/>
      <c r="AH33" s="286">
        <f t="shared" si="4"/>
        <v>0.09746527777777778</v>
      </c>
      <c r="AI33" s="287">
        <f t="shared" si="5"/>
        <v>0.09746527777777778</v>
      </c>
      <c r="AJ33" s="204">
        <f t="shared" si="6"/>
        <v>0</v>
      </c>
      <c r="AK33" s="253">
        <f t="shared" si="7"/>
        <v>3</v>
      </c>
      <c r="AL33" s="285">
        <f t="shared" si="8"/>
        <v>0.0786111111111111</v>
      </c>
      <c r="AM33" s="234">
        <v>27</v>
      </c>
      <c r="AN33" s="235" t="e">
        <f>IF(ISNA(VLOOKUP(AM33,#REF!,2,0)),0,VLOOKUP(AM33,#REF!,2,0))</f>
        <v>#REF!</v>
      </c>
      <c r="AO33" s="257">
        <f t="shared" si="9"/>
        <v>5.169429097605893</v>
      </c>
      <c r="AP33" s="223"/>
      <c r="AQ33" s="200"/>
      <c r="AR33" s="205"/>
      <c r="AS33" s="206"/>
    </row>
    <row r="34" spans="1:45" s="201" customFormat="1" ht="15">
      <c r="A34" s="200">
        <v>28</v>
      </c>
      <c r="B34" s="270"/>
      <c r="C34" s="342" t="s">
        <v>287</v>
      </c>
      <c r="D34" s="291" t="s">
        <v>270</v>
      </c>
      <c r="E34" s="329">
        <v>1997</v>
      </c>
      <c r="F34" s="399" t="s">
        <v>157</v>
      </c>
      <c r="G34" s="269">
        <v>1</v>
      </c>
      <c r="H34" s="290" t="s">
        <v>31</v>
      </c>
      <c r="I34" s="269"/>
      <c r="J34" s="269">
        <v>12</v>
      </c>
      <c r="K34" s="291" t="s">
        <v>298</v>
      </c>
      <c r="L34" s="268"/>
      <c r="M34" s="291" t="s">
        <v>281</v>
      </c>
      <c r="N34" s="291" t="s">
        <v>282</v>
      </c>
      <c r="O34" s="272"/>
      <c r="P34" s="241"/>
      <c r="Q34" s="202" t="s">
        <v>289</v>
      </c>
      <c r="R34" s="241"/>
      <c r="S34" s="203" t="s">
        <v>289</v>
      </c>
      <c r="T34" s="241"/>
      <c r="U34" s="203" t="s">
        <v>289</v>
      </c>
      <c r="V34" s="241"/>
      <c r="W34" s="203"/>
      <c r="X34" s="274"/>
      <c r="Y34" s="203"/>
      <c r="Z34" s="274"/>
      <c r="AA34" s="203"/>
      <c r="AB34" s="284">
        <v>0.04023148148148148</v>
      </c>
      <c r="AC34" s="246">
        <f t="shared" si="0"/>
        <v>0</v>
      </c>
      <c r="AD34" s="282">
        <f t="shared" si="1"/>
        <v>0.04023148148148148</v>
      </c>
      <c r="AE34" s="279">
        <f t="shared" si="2"/>
        <v>3</v>
      </c>
      <c r="AF34" s="280">
        <f t="shared" si="3"/>
        <v>0.0625</v>
      </c>
      <c r="AG34" s="225"/>
      <c r="AH34" s="286">
        <f t="shared" si="4"/>
        <v>0.10273148148148148</v>
      </c>
      <c r="AI34" s="287">
        <f t="shared" si="5"/>
        <v>0.10273148148148148</v>
      </c>
      <c r="AJ34" s="204">
        <f t="shared" si="6"/>
        <v>0</v>
      </c>
      <c r="AK34" s="253">
        <f t="shared" si="7"/>
        <v>3</v>
      </c>
      <c r="AL34" s="285">
        <f t="shared" si="8"/>
        <v>0.08387731481481481</v>
      </c>
      <c r="AM34" s="234">
        <v>28</v>
      </c>
      <c r="AN34" s="235" t="e">
        <f>IF(ISNA(VLOOKUP(AM34,#REF!,2,0)),0,VLOOKUP(AM34,#REF!,2,0))</f>
        <v>#REF!</v>
      </c>
      <c r="AO34" s="257">
        <f t="shared" si="9"/>
        <v>5.4487415592387975</v>
      </c>
      <c r="AP34" s="223"/>
      <c r="AQ34" s="200"/>
      <c r="AR34" s="205"/>
      <c r="AS34" s="206"/>
    </row>
    <row r="35" spans="1:45" s="201" customFormat="1" ht="15" customHeight="1">
      <c r="A35" s="200">
        <v>29</v>
      </c>
      <c r="B35" s="270"/>
      <c r="C35" s="342"/>
      <c r="D35" s="291" t="s">
        <v>253</v>
      </c>
      <c r="E35" s="329">
        <v>1997</v>
      </c>
      <c r="F35" s="399" t="s">
        <v>133</v>
      </c>
      <c r="G35" s="269">
        <v>3</v>
      </c>
      <c r="H35" s="290" t="s">
        <v>31</v>
      </c>
      <c r="I35" s="269"/>
      <c r="J35" s="269">
        <v>9</v>
      </c>
      <c r="K35" s="291" t="s">
        <v>283</v>
      </c>
      <c r="L35" s="268"/>
      <c r="M35" s="291" t="s">
        <v>283</v>
      </c>
      <c r="N35" s="291" t="s">
        <v>284</v>
      </c>
      <c r="O35" s="272"/>
      <c r="P35" s="241"/>
      <c r="Q35" s="202"/>
      <c r="R35" s="241"/>
      <c r="S35" s="203" t="s">
        <v>289</v>
      </c>
      <c r="T35" s="241"/>
      <c r="U35" s="203" t="s">
        <v>289</v>
      </c>
      <c r="V35" s="241"/>
      <c r="W35" s="203" t="s">
        <v>289</v>
      </c>
      <c r="X35" s="274"/>
      <c r="Y35" s="203"/>
      <c r="Z35" s="274"/>
      <c r="AA35" s="203"/>
      <c r="AB35" s="284">
        <v>0.04028935185185185</v>
      </c>
      <c r="AC35" s="246">
        <f t="shared" si="0"/>
        <v>0</v>
      </c>
      <c r="AD35" s="282">
        <f t="shared" si="1"/>
        <v>0.04028935185185185</v>
      </c>
      <c r="AE35" s="279">
        <f t="shared" si="2"/>
        <v>3</v>
      </c>
      <c r="AF35" s="280">
        <f t="shared" si="3"/>
        <v>0.0625</v>
      </c>
      <c r="AG35" s="225"/>
      <c r="AH35" s="286">
        <f t="shared" si="4"/>
        <v>0.10278935185185184</v>
      </c>
      <c r="AI35" s="287">
        <f t="shared" si="5"/>
        <v>0.10278935185185184</v>
      </c>
      <c r="AJ35" s="204">
        <f t="shared" si="6"/>
        <v>0</v>
      </c>
      <c r="AK35" s="253">
        <f t="shared" si="7"/>
        <v>3</v>
      </c>
      <c r="AL35" s="285">
        <f t="shared" si="8"/>
        <v>0.08393518518518517</v>
      </c>
      <c r="AM35" s="234">
        <v>29</v>
      </c>
      <c r="AN35" s="235" t="e">
        <f>IF(ISNA(VLOOKUP(AM35,#REF!,2,0)),0,VLOOKUP(AM35,#REF!,2,0))</f>
        <v>#REF!</v>
      </c>
      <c r="AO35" s="257">
        <f t="shared" si="9"/>
        <v>5.451810926949048</v>
      </c>
      <c r="AP35" s="223"/>
      <c r="AQ35" s="200"/>
      <c r="AR35" s="205"/>
      <c r="AS35" s="206"/>
    </row>
    <row r="36" spans="1:45" s="201" customFormat="1" ht="15">
      <c r="A36" s="200">
        <v>30</v>
      </c>
      <c r="B36" s="270"/>
      <c r="C36" s="342"/>
      <c r="D36" s="291" t="s">
        <v>237</v>
      </c>
      <c r="E36" s="329">
        <v>1997</v>
      </c>
      <c r="F36" s="399" t="s">
        <v>133</v>
      </c>
      <c r="G36" s="269">
        <v>3</v>
      </c>
      <c r="H36" s="290" t="s">
        <v>31</v>
      </c>
      <c r="I36" s="269"/>
      <c r="J36" s="269">
        <v>9</v>
      </c>
      <c r="K36" s="291" t="s">
        <v>283</v>
      </c>
      <c r="L36" s="268"/>
      <c r="M36" s="291" t="s">
        <v>283</v>
      </c>
      <c r="N36" s="291" t="s">
        <v>284</v>
      </c>
      <c r="O36" s="272"/>
      <c r="P36" s="241"/>
      <c r="Q36" s="202" t="s">
        <v>289</v>
      </c>
      <c r="R36" s="241"/>
      <c r="S36" s="203" t="s">
        <v>289</v>
      </c>
      <c r="T36" s="241"/>
      <c r="U36" s="203" t="s">
        <v>289</v>
      </c>
      <c r="V36" s="241"/>
      <c r="W36" s="203"/>
      <c r="X36" s="274"/>
      <c r="Y36" s="203"/>
      <c r="Z36" s="274"/>
      <c r="AA36" s="203"/>
      <c r="AB36" s="284">
        <v>0.041215277777777774</v>
      </c>
      <c r="AC36" s="246">
        <f t="shared" si="0"/>
        <v>0</v>
      </c>
      <c r="AD36" s="282">
        <f t="shared" si="1"/>
        <v>0.041215277777777774</v>
      </c>
      <c r="AE36" s="279">
        <f t="shared" si="2"/>
        <v>3</v>
      </c>
      <c r="AF36" s="280">
        <f t="shared" si="3"/>
        <v>0.0625</v>
      </c>
      <c r="AG36" s="225"/>
      <c r="AH36" s="286">
        <f t="shared" si="4"/>
        <v>0.10371527777777778</v>
      </c>
      <c r="AI36" s="287">
        <f t="shared" si="5"/>
        <v>0.10371527777777778</v>
      </c>
      <c r="AJ36" s="204">
        <f t="shared" si="6"/>
        <v>0</v>
      </c>
      <c r="AK36" s="253">
        <f t="shared" si="7"/>
        <v>3</v>
      </c>
      <c r="AL36" s="285">
        <f t="shared" si="8"/>
        <v>0.08486111111111111</v>
      </c>
      <c r="AM36" s="234">
        <v>30</v>
      </c>
      <c r="AN36" s="235" t="e">
        <f>IF(ISNA(VLOOKUP(AM36,#REF!,2,0)),0,VLOOKUP(AM36,#REF!,2,0))</f>
        <v>#REF!</v>
      </c>
      <c r="AO36" s="257">
        <f t="shared" si="9"/>
        <v>5.500920810313076</v>
      </c>
      <c r="AP36" s="223"/>
      <c r="AQ36" s="200"/>
      <c r="AR36" s="205"/>
      <c r="AS36" s="206"/>
    </row>
    <row r="37" spans="1:45" s="201" customFormat="1" ht="15">
      <c r="A37" s="200">
        <v>31</v>
      </c>
      <c r="B37" s="271"/>
      <c r="C37" s="342"/>
      <c r="D37" s="291" t="s">
        <v>218</v>
      </c>
      <c r="E37" s="329">
        <v>1999</v>
      </c>
      <c r="F37" s="399" t="s">
        <v>133</v>
      </c>
      <c r="G37" s="269">
        <v>3</v>
      </c>
      <c r="H37" s="290" t="s">
        <v>31</v>
      </c>
      <c r="I37" s="269">
        <v>6104997</v>
      </c>
      <c r="J37" s="269">
        <v>5</v>
      </c>
      <c r="K37" s="291" t="s">
        <v>278</v>
      </c>
      <c r="L37" s="268"/>
      <c r="M37" s="291" t="s">
        <v>278</v>
      </c>
      <c r="N37" s="291" t="s">
        <v>279</v>
      </c>
      <c r="O37" s="272"/>
      <c r="P37" s="241"/>
      <c r="Q37" s="202" t="s">
        <v>289</v>
      </c>
      <c r="R37" s="241"/>
      <c r="S37" s="203" t="s">
        <v>289</v>
      </c>
      <c r="T37" s="241"/>
      <c r="U37" s="203" t="s">
        <v>289</v>
      </c>
      <c r="V37" s="241"/>
      <c r="W37" s="203"/>
      <c r="X37" s="274"/>
      <c r="Y37" s="203"/>
      <c r="Z37" s="274"/>
      <c r="AA37" s="203"/>
      <c r="AB37" s="284">
        <v>0.04248842592592592</v>
      </c>
      <c r="AC37" s="246">
        <f t="shared" si="0"/>
        <v>0</v>
      </c>
      <c r="AD37" s="282">
        <f t="shared" si="1"/>
        <v>0.04248842592592592</v>
      </c>
      <c r="AE37" s="279">
        <f t="shared" si="2"/>
        <v>3</v>
      </c>
      <c r="AF37" s="280">
        <f t="shared" si="3"/>
        <v>0.0625</v>
      </c>
      <c r="AG37" s="225"/>
      <c r="AH37" s="286">
        <f t="shared" si="4"/>
        <v>0.10498842592592592</v>
      </c>
      <c r="AI37" s="287">
        <f t="shared" si="5"/>
        <v>0.10498842592592592</v>
      </c>
      <c r="AJ37" s="204">
        <f t="shared" si="6"/>
        <v>0</v>
      </c>
      <c r="AK37" s="253">
        <f t="shared" si="7"/>
        <v>3</v>
      </c>
      <c r="AL37" s="285">
        <f t="shared" si="8"/>
        <v>0.08613425925925924</v>
      </c>
      <c r="AM37" s="234">
        <v>31</v>
      </c>
      <c r="AN37" s="235" t="e">
        <f>IF(ISNA(VLOOKUP(AM37,#REF!,2,0)),0,VLOOKUP(AM37,#REF!,2,0))</f>
        <v>#REF!</v>
      </c>
      <c r="AO37" s="257">
        <f t="shared" si="9"/>
        <v>5.568446899938612</v>
      </c>
      <c r="AP37" s="223"/>
      <c r="AQ37" s="200"/>
      <c r="AR37" s="205"/>
      <c r="AS37" s="206"/>
    </row>
    <row r="38" spans="1:45" s="201" customFormat="1" ht="15">
      <c r="A38" s="200">
        <v>32</v>
      </c>
      <c r="B38" s="270"/>
      <c r="C38" s="342" t="s">
        <v>287</v>
      </c>
      <c r="D38" s="291" t="s">
        <v>262</v>
      </c>
      <c r="E38" s="329">
        <v>1997</v>
      </c>
      <c r="F38" s="399" t="s">
        <v>157</v>
      </c>
      <c r="G38" s="269">
        <v>1</v>
      </c>
      <c r="H38" s="290" t="s">
        <v>31</v>
      </c>
      <c r="I38" s="269"/>
      <c r="J38" s="269">
        <v>12</v>
      </c>
      <c r="K38" s="291" t="s">
        <v>298</v>
      </c>
      <c r="L38" s="268"/>
      <c r="M38" s="291" t="s">
        <v>281</v>
      </c>
      <c r="N38" s="291" t="s">
        <v>282</v>
      </c>
      <c r="O38" s="272"/>
      <c r="P38" s="241"/>
      <c r="Q38" s="202" t="s">
        <v>289</v>
      </c>
      <c r="R38" s="241"/>
      <c r="S38" s="203"/>
      <c r="T38" s="241"/>
      <c r="U38" s="203" t="s">
        <v>289</v>
      </c>
      <c r="V38" s="241"/>
      <c r="W38" s="203" t="s">
        <v>289</v>
      </c>
      <c r="X38" s="274"/>
      <c r="Y38" s="203"/>
      <c r="Z38" s="274"/>
      <c r="AA38" s="203"/>
      <c r="AB38" s="284">
        <v>0.042604166666666665</v>
      </c>
      <c r="AC38" s="246">
        <f t="shared" si="0"/>
        <v>0</v>
      </c>
      <c r="AD38" s="282">
        <f t="shared" si="1"/>
        <v>0.042604166666666665</v>
      </c>
      <c r="AE38" s="279">
        <f t="shared" si="2"/>
        <v>3</v>
      </c>
      <c r="AF38" s="280">
        <f t="shared" si="3"/>
        <v>0.0625</v>
      </c>
      <c r="AG38" s="225"/>
      <c r="AH38" s="286">
        <f t="shared" si="4"/>
        <v>0.10510416666666667</v>
      </c>
      <c r="AI38" s="287">
        <f t="shared" si="5"/>
        <v>0.10510416666666667</v>
      </c>
      <c r="AJ38" s="204">
        <f t="shared" si="6"/>
        <v>0</v>
      </c>
      <c r="AK38" s="253">
        <f t="shared" si="7"/>
        <v>3</v>
      </c>
      <c r="AL38" s="285">
        <f t="shared" si="8"/>
        <v>0.08625</v>
      </c>
      <c r="AM38" s="234">
        <v>32</v>
      </c>
      <c r="AN38" s="235" t="e">
        <f>IF(ISNA(VLOOKUP(AM38,#REF!,2,0)),0,VLOOKUP(AM38,#REF!,2,0))</f>
        <v>#REF!</v>
      </c>
      <c r="AO38" s="257">
        <f t="shared" si="9"/>
        <v>5.574585635359116</v>
      </c>
      <c r="AP38" s="223"/>
      <c r="AQ38" s="200"/>
      <c r="AR38" s="205"/>
      <c r="AS38" s="206"/>
    </row>
    <row r="39" spans="1:45" s="201" customFormat="1" ht="15">
      <c r="A39" s="200">
        <v>33</v>
      </c>
      <c r="B39" s="270"/>
      <c r="C39" s="342"/>
      <c r="D39" s="291" t="s">
        <v>257</v>
      </c>
      <c r="E39" s="329">
        <v>1996</v>
      </c>
      <c r="F39" s="399" t="s">
        <v>157</v>
      </c>
      <c r="G39" s="269">
        <v>1</v>
      </c>
      <c r="H39" s="290" t="s">
        <v>31</v>
      </c>
      <c r="I39" s="269"/>
      <c r="J39" s="269">
        <v>12</v>
      </c>
      <c r="K39" s="291" t="s">
        <v>302</v>
      </c>
      <c r="L39" s="268"/>
      <c r="M39" s="291" t="s">
        <v>281</v>
      </c>
      <c r="N39" s="291" t="s">
        <v>282</v>
      </c>
      <c r="O39" s="272"/>
      <c r="P39" s="241"/>
      <c r="Q39" s="202" t="s">
        <v>289</v>
      </c>
      <c r="R39" s="241"/>
      <c r="S39" s="203" t="s">
        <v>289</v>
      </c>
      <c r="T39" s="241"/>
      <c r="U39" s="203" t="s">
        <v>289</v>
      </c>
      <c r="V39" s="241"/>
      <c r="W39" s="203"/>
      <c r="X39" s="274"/>
      <c r="Y39" s="203"/>
      <c r="Z39" s="274"/>
      <c r="AA39" s="203"/>
      <c r="AB39" s="284">
        <v>0.04329861111111111</v>
      </c>
      <c r="AC39" s="246">
        <f t="shared" si="0"/>
        <v>0</v>
      </c>
      <c r="AD39" s="282">
        <f t="shared" si="1"/>
        <v>0.04329861111111111</v>
      </c>
      <c r="AE39" s="279">
        <f t="shared" si="2"/>
        <v>3</v>
      </c>
      <c r="AF39" s="280">
        <f t="shared" si="3"/>
        <v>0.0625</v>
      </c>
      <c r="AG39" s="225"/>
      <c r="AH39" s="286">
        <f t="shared" si="4"/>
        <v>0.10579861111111111</v>
      </c>
      <c r="AI39" s="287">
        <f t="shared" si="5"/>
        <v>0.10579861111111111</v>
      </c>
      <c r="AJ39" s="204">
        <f t="shared" si="6"/>
        <v>0</v>
      </c>
      <c r="AK39" s="253">
        <f t="shared" si="7"/>
        <v>3</v>
      </c>
      <c r="AL39" s="285">
        <f t="shared" si="8"/>
        <v>0.08694444444444444</v>
      </c>
      <c r="AM39" s="234">
        <v>33</v>
      </c>
      <c r="AN39" s="235" t="e">
        <f>IF(ISNA(VLOOKUP(AM39,#REF!,2,0)),0,VLOOKUP(AM39,#REF!,2,0))</f>
        <v>#REF!</v>
      </c>
      <c r="AO39" s="257">
        <f t="shared" si="9"/>
        <v>5.611418047882137</v>
      </c>
      <c r="AP39" s="223"/>
      <c r="AQ39" s="200"/>
      <c r="AR39" s="205"/>
      <c r="AS39" s="206"/>
    </row>
    <row r="40" spans="1:45" s="201" customFormat="1" ht="15">
      <c r="A40" s="200">
        <v>34</v>
      </c>
      <c r="B40" s="270"/>
      <c r="C40" s="342"/>
      <c r="D40" s="291" t="s">
        <v>239</v>
      </c>
      <c r="E40" s="329">
        <v>1997</v>
      </c>
      <c r="F40" s="399" t="s">
        <v>133</v>
      </c>
      <c r="G40" s="269">
        <v>3</v>
      </c>
      <c r="H40" s="290" t="s">
        <v>31</v>
      </c>
      <c r="I40" s="269">
        <v>6104993</v>
      </c>
      <c r="J40" s="269">
        <v>11</v>
      </c>
      <c r="K40" s="291" t="s">
        <v>291</v>
      </c>
      <c r="L40" s="268"/>
      <c r="M40" s="291" t="s">
        <v>160</v>
      </c>
      <c r="N40" s="291" t="s">
        <v>280</v>
      </c>
      <c r="O40" s="272"/>
      <c r="P40" s="241"/>
      <c r="Q40" s="202"/>
      <c r="R40" s="241"/>
      <c r="S40" s="203" t="s">
        <v>289</v>
      </c>
      <c r="T40" s="241"/>
      <c r="U40" s="203" t="s">
        <v>289</v>
      </c>
      <c r="V40" s="241"/>
      <c r="W40" s="203" t="s">
        <v>289</v>
      </c>
      <c r="X40" s="274"/>
      <c r="Y40" s="203"/>
      <c r="Z40" s="274"/>
      <c r="AA40" s="203"/>
      <c r="AB40" s="284">
        <v>0.04342592592592592</v>
      </c>
      <c r="AC40" s="246">
        <f t="shared" si="0"/>
        <v>0</v>
      </c>
      <c r="AD40" s="282">
        <f t="shared" si="1"/>
        <v>0.04342592592592592</v>
      </c>
      <c r="AE40" s="279">
        <f t="shared" si="2"/>
        <v>3</v>
      </c>
      <c r="AF40" s="280">
        <f t="shared" si="3"/>
        <v>0.0625</v>
      </c>
      <c r="AG40" s="225"/>
      <c r="AH40" s="286">
        <f t="shared" si="4"/>
        <v>0.10592592592592592</v>
      </c>
      <c r="AI40" s="287">
        <f t="shared" si="5"/>
        <v>0.10592592592592592</v>
      </c>
      <c r="AJ40" s="204">
        <f t="shared" si="6"/>
        <v>0</v>
      </c>
      <c r="AK40" s="253">
        <f t="shared" si="7"/>
        <v>3</v>
      </c>
      <c r="AL40" s="285">
        <f t="shared" si="8"/>
        <v>0.08707175925925925</v>
      </c>
      <c r="AM40" s="234">
        <v>34</v>
      </c>
      <c r="AN40" s="235" t="e">
        <f>IF(ISNA(VLOOKUP(AM40,#REF!,2,0)),0,VLOOKUP(AM40,#REF!,2,0))</f>
        <v>#REF!</v>
      </c>
      <c r="AO40" s="257">
        <f t="shared" si="9"/>
        <v>5.618170656844691</v>
      </c>
      <c r="AP40" s="223"/>
      <c r="AQ40" s="200"/>
      <c r="AR40" s="205"/>
      <c r="AS40" s="206"/>
    </row>
    <row r="41" spans="1:45" s="201" customFormat="1" ht="15">
      <c r="A41" s="200">
        <v>35</v>
      </c>
      <c r="B41" s="271"/>
      <c r="C41" s="342"/>
      <c r="D41" s="291" t="s">
        <v>247</v>
      </c>
      <c r="E41" s="329">
        <v>1996</v>
      </c>
      <c r="F41" s="399" t="s">
        <v>133</v>
      </c>
      <c r="G41" s="269">
        <v>3</v>
      </c>
      <c r="H41" s="290" t="s">
        <v>31</v>
      </c>
      <c r="I41" s="269">
        <v>6104980</v>
      </c>
      <c r="J41" s="269">
        <v>11</v>
      </c>
      <c r="K41" s="291" t="s">
        <v>291</v>
      </c>
      <c r="L41" s="268"/>
      <c r="M41" s="291" t="s">
        <v>160</v>
      </c>
      <c r="N41" s="291" t="s">
        <v>280</v>
      </c>
      <c r="O41" s="272"/>
      <c r="P41" s="241"/>
      <c r="Q41" s="202" t="s">
        <v>289</v>
      </c>
      <c r="R41" s="241"/>
      <c r="S41" s="203" t="s">
        <v>289</v>
      </c>
      <c r="T41" s="241"/>
      <c r="U41" s="203" t="s">
        <v>289</v>
      </c>
      <c r="V41" s="241"/>
      <c r="W41" s="203"/>
      <c r="X41" s="274"/>
      <c r="Y41" s="203"/>
      <c r="Z41" s="274"/>
      <c r="AA41" s="203"/>
      <c r="AB41" s="284">
        <v>0.0509375</v>
      </c>
      <c r="AC41" s="246">
        <f t="shared" si="0"/>
        <v>0</v>
      </c>
      <c r="AD41" s="282">
        <f t="shared" si="1"/>
        <v>0.0509375</v>
      </c>
      <c r="AE41" s="279">
        <f t="shared" si="2"/>
        <v>3</v>
      </c>
      <c r="AF41" s="280">
        <f t="shared" si="3"/>
        <v>0.0625</v>
      </c>
      <c r="AG41" s="225"/>
      <c r="AH41" s="286">
        <f t="shared" si="4"/>
        <v>0.1134375</v>
      </c>
      <c r="AI41" s="287">
        <f t="shared" si="5"/>
        <v>0.1134375</v>
      </c>
      <c r="AJ41" s="204">
        <f t="shared" si="6"/>
        <v>0</v>
      </c>
      <c r="AK41" s="253">
        <f t="shared" si="7"/>
        <v>3</v>
      </c>
      <c r="AL41" s="285">
        <f t="shared" si="8"/>
        <v>0.09458333333333332</v>
      </c>
      <c r="AM41" s="234">
        <v>35</v>
      </c>
      <c r="AN41" s="235" t="e">
        <f>IF(ISNA(VLOOKUP(AM41,#REF!,2,0)),0,VLOOKUP(AM41,#REF!,2,0))</f>
        <v>#REF!</v>
      </c>
      <c r="AO41" s="257">
        <f t="shared" si="9"/>
        <v>6.016574585635359</v>
      </c>
      <c r="AP41" s="223"/>
      <c r="AQ41" s="200"/>
      <c r="AR41" s="205"/>
      <c r="AS41" s="206"/>
    </row>
    <row r="42" spans="1:45" s="201" customFormat="1" ht="15">
      <c r="A42" s="200">
        <v>36</v>
      </c>
      <c r="B42" s="270"/>
      <c r="C42" s="342"/>
      <c r="D42" s="291" t="s">
        <v>241</v>
      </c>
      <c r="E42" s="329">
        <v>1997</v>
      </c>
      <c r="F42" s="399" t="s">
        <v>157</v>
      </c>
      <c r="G42" s="269">
        <v>1</v>
      </c>
      <c r="H42" s="290" t="s">
        <v>31</v>
      </c>
      <c r="I42" s="269"/>
      <c r="J42" s="269">
        <v>12</v>
      </c>
      <c r="K42" s="291" t="s">
        <v>302</v>
      </c>
      <c r="L42" s="268"/>
      <c r="M42" s="291" t="s">
        <v>281</v>
      </c>
      <c r="N42" s="291" t="s">
        <v>282</v>
      </c>
      <c r="O42" s="272"/>
      <c r="P42" s="241"/>
      <c r="Q42" s="202" t="s">
        <v>289</v>
      </c>
      <c r="R42" s="241"/>
      <c r="S42" s="203" t="s">
        <v>289</v>
      </c>
      <c r="T42" s="241"/>
      <c r="U42" s="203" t="s">
        <v>289</v>
      </c>
      <c r="V42" s="241"/>
      <c r="W42" s="203"/>
      <c r="X42" s="274"/>
      <c r="Y42" s="203"/>
      <c r="Z42" s="274"/>
      <c r="AA42" s="203"/>
      <c r="AB42" s="284">
        <v>0.053738425925925926</v>
      </c>
      <c r="AC42" s="246">
        <f t="shared" si="0"/>
        <v>0</v>
      </c>
      <c r="AD42" s="282">
        <f t="shared" si="1"/>
        <v>0.053738425925925926</v>
      </c>
      <c r="AE42" s="279">
        <f t="shared" si="2"/>
        <v>3</v>
      </c>
      <c r="AF42" s="280">
        <f t="shared" si="3"/>
        <v>0.0625</v>
      </c>
      <c r="AG42" s="225"/>
      <c r="AH42" s="286">
        <f t="shared" si="4"/>
        <v>0.11623842592592593</v>
      </c>
      <c r="AI42" s="287">
        <f t="shared" si="5"/>
        <v>0.11623842592592593</v>
      </c>
      <c r="AJ42" s="204">
        <f t="shared" si="6"/>
        <v>0</v>
      </c>
      <c r="AK42" s="253">
        <f t="shared" si="7"/>
        <v>3</v>
      </c>
      <c r="AL42" s="285">
        <f t="shared" si="8"/>
        <v>0.09738425925925925</v>
      </c>
      <c r="AM42" s="234">
        <v>36</v>
      </c>
      <c r="AN42" s="235" t="e">
        <f>IF(ISNA(VLOOKUP(AM42,#REF!,2,0)),0,VLOOKUP(AM42,#REF!,2,0))</f>
        <v>#REF!</v>
      </c>
      <c r="AO42" s="257">
        <f t="shared" si="9"/>
        <v>6.165131982811541</v>
      </c>
      <c r="AP42" s="223"/>
      <c r="AQ42" s="200"/>
      <c r="AR42" s="205"/>
      <c r="AS42" s="206"/>
    </row>
    <row r="43" spans="1:45" s="201" customFormat="1" ht="15">
      <c r="A43" s="200">
        <v>37</v>
      </c>
      <c r="B43" s="271"/>
      <c r="C43" s="342"/>
      <c r="D43" s="291" t="s">
        <v>269</v>
      </c>
      <c r="E43" s="329">
        <v>1996</v>
      </c>
      <c r="F43" s="399" t="s">
        <v>133</v>
      </c>
      <c r="G43" s="269">
        <v>3</v>
      </c>
      <c r="H43" s="290" t="s">
        <v>31</v>
      </c>
      <c r="I43" s="269"/>
      <c r="J43" s="269">
        <v>8</v>
      </c>
      <c r="K43" s="291" t="s">
        <v>303</v>
      </c>
      <c r="L43" s="268"/>
      <c r="M43" s="291" t="s">
        <v>285</v>
      </c>
      <c r="N43" s="291" t="s">
        <v>286</v>
      </c>
      <c r="O43" s="272"/>
      <c r="P43" s="241"/>
      <c r="Q43" s="202" t="s">
        <v>289</v>
      </c>
      <c r="R43" s="241"/>
      <c r="S43" s="203"/>
      <c r="T43" s="241"/>
      <c r="U43" s="203" t="s">
        <v>289</v>
      </c>
      <c r="V43" s="241"/>
      <c r="W43" s="203" t="s">
        <v>289</v>
      </c>
      <c r="X43" s="274"/>
      <c r="Y43" s="203"/>
      <c r="Z43" s="274"/>
      <c r="AA43" s="203"/>
      <c r="AB43" s="284">
        <v>0.056400462962962965</v>
      </c>
      <c r="AC43" s="246">
        <f t="shared" si="0"/>
        <v>0</v>
      </c>
      <c r="AD43" s="282">
        <f t="shared" si="1"/>
        <v>0.056400462962962965</v>
      </c>
      <c r="AE43" s="279">
        <f t="shared" si="2"/>
        <v>3</v>
      </c>
      <c r="AF43" s="280">
        <f t="shared" si="3"/>
        <v>0.0625</v>
      </c>
      <c r="AG43" s="225"/>
      <c r="AH43" s="286">
        <f t="shared" si="4"/>
        <v>0.11890046296296297</v>
      </c>
      <c r="AI43" s="287">
        <f t="shared" si="5"/>
        <v>0.11890046296296297</v>
      </c>
      <c r="AJ43" s="204">
        <f t="shared" si="6"/>
        <v>0</v>
      </c>
      <c r="AK43" s="253">
        <f t="shared" si="7"/>
        <v>3</v>
      </c>
      <c r="AL43" s="285">
        <f t="shared" si="8"/>
        <v>0.1000462962962963</v>
      </c>
      <c r="AM43" s="234">
        <v>37</v>
      </c>
      <c r="AN43" s="235" t="e">
        <f>IF(ISNA(VLOOKUP(AM43,#REF!,2,0)),0,VLOOKUP(AM43,#REF!,2,0))</f>
        <v>#REF!</v>
      </c>
      <c r="AO43" s="257">
        <f t="shared" si="9"/>
        <v>6.30632289748312</v>
      </c>
      <c r="AP43" s="223"/>
      <c r="AQ43" s="200"/>
      <c r="AR43" s="205"/>
      <c r="AS43" s="206"/>
    </row>
    <row r="44" spans="1:45" s="201" customFormat="1" ht="15">
      <c r="A44" s="200">
        <v>38</v>
      </c>
      <c r="B44" s="270"/>
      <c r="C44" s="342" t="s">
        <v>287</v>
      </c>
      <c r="D44" s="291" t="s">
        <v>271</v>
      </c>
      <c r="E44" s="329">
        <v>1997</v>
      </c>
      <c r="F44" s="399" t="s">
        <v>133</v>
      </c>
      <c r="G44" s="269">
        <v>3</v>
      </c>
      <c r="H44" s="290" t="s">
        <v>31</v>
      </c>
      <c r="I44" s="269"/>
      <c r="J44" s="269">
        <v>11</v>
      </c>
      <c r="K44" s="291" t="s">
        <v>297</v>
      </c>
      <c r="L44" s="268"/>
      <c r="M44" s="291" t="s">
        <v>160</v>
      </c>
      <c r="N44" s="291" t="s">
        <v>280</v>
      </c>
      <c r="O44" s="272"/>
      <c r="P44" s="241"/>
      <c r="Q44" s="202" t="s">
        <v>289</v>
      </c>
      <c r="R44" s="241"/>
      <c r="S44" s="203" t="s">
        <v>289</v>
      </c>
      <c r="T44" s="241"/>
      <c r="U44" s="203"/>
      <c r="V44" s="241"/>
      <c r="W44" s="203" t="s">
        <v>289</v>
      </c>
      <c r="X44" s="274"/>
      <c r="Y44" s="203"/>
      <c r="Z44" s="274"/>
      <c r="AA44" s="203"/>
      <c r="AB44" s="284">
        <v>0.05689814814814815</v>
      </c>
      <c r="AC44" s="246">
        <f t="shared" si="0"/>
        <v>0</v>
      </c>
      <c r="AD44" s="282">
        <f t="shared" si="1"/>
        <v>0.05689814814814815</v>
      </c>
      <c r="AE44" s="279">
        <f t="shared" si="2"/>
        <v>3</v>
      </c>
      <c r="AF44" s="280">
        <f t="shared" si="3"/>
        <v>0.0625</v>
      </c>
      <c r="AG44" s="225"/>
      <c r="AH44" s="286">
        <f t="shared" si="4"/>
        <v>0.11939814814814814</v>
      </c>
      <c r="AI44" s="287">
        <f t="shared" si="5"/>
        <v>0.11939814814814814</v>
      </c>
      <c r="AJ44" s="204">
        <f t="shared" si="6"/>
        <v>0</v>
      </c>
      <c r="AK44" s="253">
        <f t="shared" si="7"/>
        <v>3</v>
      </c>
      <c r="AL44" s="285">
        <f t="shared" si="8"/>
        <v>0.10054398148148147</v>
      </c>
      <c r="AM44" s="234">
        <v>38</v>
      </c>
      <c r="AN44" s="235" t="e">
        <f>IF(ISNA(VLOOKUP(AM44,#REF!,2,0)),0,VLOOKUP(AM44,#REF!,2,0))</f>
        <v>#REF!</v>
      </c>
      <c r="AO44" s="257">
        <f t="shared" si="9"/>
        <v>6.332719459791283</v>
      </c>
      <c r="AP44" s="223"/>
      <c r="AQ44" s="200"/>
      <c r="AR44" s="205"/>
      <c r="AS44" s="206"/>
    </row>
    <row r="45" spans="1:45" s="201" customFormat="1" ht="15">
      <c r="A45" s="200">
        <v>39</v>
      </c>
      <c r="B45" s="270"/>
      <c r="C45" s="342" t="s">
        <v>287</v>
      </c>
      <c r="D45" s="291" t="s">
        <v>263</v>
      </c>
      <c r="E45" s="329">
        <v>1996</v>
      </c>
      <c r="F45" s="399" t="s">
        <v>133</v>
      </c>
      <c r="G45" s="269">
        <v>3</v>
      </c>
      <c r="H45" s="290" t="s">
        <v>31</v>
      </c>
      <c r="I45" s="269"/>
      <c r="J45" s="269">
        <v>11</v>
      </c>
      <c r="K45" s="291" t="s">
        <v>297</v>
      </c>
      <c r="L45" s="268"/>
      <c r="M45" s="291" t="s">
        <v>160</v>
      </c>
      <c r="N45" s="291" t="s">
        <v>280</v>
      </c>
      <c r="O45" s="272"/>
      <c r="P45" s="241"/>
      <c r="Q45" s="202" t="s">
        <v>289</v>
      </c>
      <c r="R45" s="241"/>
      <c r="S45" s="203"/>
      <c r="T45" s="241"/>
      <c r="U45" s="203" t="s">
        <v>289</v>
      </c>
      <c r="V45" s="241"/>
      <c r="W45" s="203" t="s">
        <v>289</v>
      </c>
      <c r="X45" s="274"/>
      <c r="Y45" s="203"/>
      <c r="Z45" s="274"/>
      <c r="AA45" s="203"/>
      <c r="AB45" s="284">
        <v>0.05714120370370371</v>
      </c>
      <c r="AC45" s="246">
        <f t="shared" si="0"/>
        <v>0</v>
      </c>
      <c r="AD45" s="282">
        <f t="shared" si="1"/>
        <v>0.05714120370370371</v>
      </c>
      <c r="AE45" s="279">
        <f t="shared" si="2"/>
        <v>3</v>
      </c>
      <c r="AF45" s="280">
        <f t="shared" si="3"/>
        <v>0.0625</v>
      </c>
      <c r="AG45" s="225"/>
      <c r="AH45" s="286">
        <f t="shared" si="4"/>
        <v>0.11964120370370371</v>
      </c>
      <c r="AI45" s="287">
        <f t="shared" si="5"/>
        <v>0.11964120370370371</v>
      </c>
      <c r="AJ45" s="204">
        <f t="shared" si="6"/>
        <v>0</v>
      </c>
      <c r="AK45" s="253">
        <f t="shared" si="7"/>
        <v>3</v>
      </c>
      <c r="AL45" s="285">
        <f t="shared" si="8"/>
        <v>0.10078703703703704</v>
      </c>
      <c r="AM45" s="234">
        <v>39</v>
      </c>
      <c r="AN45" s="235" t="e">
        <f>IF(ISNA(VLOOKUP(AM45,#REF!,2,0)),0,VLOOKUP(AM45,#REF!,2,0))</f>
        <v>#REF!</v>
      </c>
      <c r="AO45" s="257">
        <f t="shared" si="9"/>
        <v>6.345610804174341</v>
      </c>
      <c r="AP45" s="223"/>
      <c r="AQ45" s="200"/>
      <c r="AR45" s="205"/>
      <c r="AS45" s="206"/>
    </row>
    <row r="46" spans="1:45" s="201" customFormat="1" ht="15">
      <c r="A46" s="200">
        <v>40</v>
      </c>
      <c r="B46" s="270"/>
      <c r="C46" s="342"/>
      <c r="D46" s="291" t="s">
        <v>259</v>
      </c>
      <c r="E46" s="329">
        <v>1993</v>
      </c>
      <c r="F46" s="399" t="s">
        <v>133</v>
      </c>
      <c r="G46" s="269">
        <v>3</v>
      </c>
      <c r="H46" s="290" t="s">
        <v>31</v>
      </c>
      <c r="I46" s="269"/>
      <c r="J46" s="269">
        <v>8</v>
      </c>
      <c r="K46" s="291" t="s">
        <v>303</v>
      </c>
      <c r="L46" s="268"/>
      <c r="M46" s="291" t="s">
        <v>285</v>
      </c>
      <c r="N46" s="291" t="s">
        <v>286</v>
      </c>
      <c r="O46" s="272"/>
      <c r="P46" s="241"/>
      <c r="Q46" s="202" t="s">
        <v>289</v>
      </c>
      <c r="R46" s="241"/>
      <c r="S46" s="203" t="s">
        <v>289</v>
      </c>
      <c r="T46" s="241"/>
      <c r="U46" s="203" t="s">
        <v>289</v>
      </c>
      <c r="V46" s="241"/>
      <c r="W46" s="203"/>
      <c r="X46" s="274"/>
      <c r="Y46" s="203"/>
      <c r="Z46" s="274"/>
      <c r="AA46" s="203"/>
      <c r="AB46" s="284">
        <v>0.057465277777777775</v>
      </c>
      <c r="AC46" s="246">
        <f t="shared" si="0"/>
        <v>0</v>
      </c>
      <c r="AD46" s="282">
        <f t="shared" si="1"/>
        <v>0.057465277777777775</v>
      </c>
      <c r="AE46" s="279">
        <f t="shared" si="2"/>
        <v>3</v>
      </c>
      <c r="AF46" s="280">
        <f t="shared" si="3"/>
        <v>0.0625</v>
      </c>
      <c r="AG46" s="225"/>
      <c r="AH46" s="286">
        <f t="shared" si="4"/>
        <v>0.11996527777777777</v>
      </c>
      <c r="AI46" s="287">
        <f t="shared" si="5"/>
        <v>0.11996527777777777</v>
      </c>
      <c r="AJ46" s="204">
        <f t="shared" si="6"/>
        <v>0</v>
      </c>
      <c r="AK46" s="253">
        <f t="shared" si="7"/>
        <v>3</v>
      </c>
      <c r="AL46" s="285">
        <f t="shared" si="8"/>
        <v>0.1011111111111111</v>
      </c>
      <c r="AM46" s="234">
        <v>40</v>
      </c>
      <c r="AN46" s="235" t="e">
        <f>IF(ISNA(VLOOKUP(AM46,#REF!,2,0)),0,VLOOKUP(AM46,#REF!,2,0))</f>
        <v>#REF!</v>
      </c>
      <c r="AO46" s="257">
        <f t="shared" si="9"/>
        <v>6.362799263351749</v>
      </c>
      <c r="AP46" s="223"/>
      <c r="AQ46" s="200"/>
      <c r="AR46" s="205"/>
      <c r="AS46" s="206"/>
    </row>
    <row r="47" spans="1:45" s="201" customFormat="1" ht="14.25" customHeight="1">
      <c r="A47" s="200">
        <v>41</v>
      </c>
      <c r="B47" s="271"/>
      <c r="C47" s="342" t="s">
        <v>287</v>
      </c>
      <c r="D47" s="291" t="s">
        <v>266</v>
      </c>
      <c r="E47" s="329">
        <v>1996</v>
      </c>
      <c r="F47" s="399" t="s">
        <v>157</v>
      </c>
      <c r="G47" s="269">
        <v>1</v>
      </c>
      <c r="H47" s="290" t="s">
        <v>31</v>
      </c>
      <c r="I47" s="269"/>
      <c r="J47" s="269">
        <v>12</v>
      </c>
      <c r="K47" s="291" t="s">
        <v>298</v>
      </c>
      <c r="L47" s="268"/>
      <c r="M47" s="291" t="s">
        <v>281</v>
      </c>
      <c r="N47" s="291" t="s">
        <v>282</v>
      </c>
      <c r="O47" s="272"/>
      <c r="P47" s="241"/>
      <c r="Q47" s="202" t="s">
        <v>289</v>
      </c>
      <c r="R47" s="241"/>
      <c r="S47" s="203" t="s">
        <v>289</v>
      </c>
      <c r="T47" s="241"/>
      <c r="U47" s="203" t="s">
        <v>289</v>
      </c>
      <c r="V47" s="241"/>
      <c r="W47" s="203" t="s">
        <v>289</v>
      </c>
      <c r="X47" s="274"/>
      <c r="Y47" s="203"/>
      <c r="Z47" s="274"/>
      <c r="AA47" s="203"/>
      <c r="AB47" s="284">
        <v>0.0384375</v>
      </c>
      <c r="AC47" s="246">
        <f t="shared" si="0"/>
        <v>0</v>
      </c>
      <c r="AD47" s="282">
        <f t="shared" si="1"/>
        <v>0.0384375</v>
      </c>
      <c r="AE47" s="279">
        <f t="shared" si="2"/>
        <v>4</v>
      </c>
      <c r="AF47" s="280">
        <f t="shared" si="3"/>
        <v>0.08333333333333333</v>
      </c>
      <c r="AG47" s="225"/>
      <c r="AH47" s="286">
        <f t="shared" si="4"/>
        <v>0.12177083333333333</v>
      </c>
      <c r="AI47" s="287">
        <f t="shared" si="5"/>
        <v>0.12177083333333333</v>
      </c>
      <c r="AJ47" s="204">
        <f t="shared" si="6"/>
        <v>0</v>
      </c>
      <c r="AK47" s="253">
        <f t="shared" si="7"/>
        <v>4</v>
      </c>
      <c r="AL47" s="285">
        <f t="shared" si="8"/>
        <v>0.10291666666666666</v>
      </c>
      <c r="AM47" s="234">
        <v>41</v>
      </c>
      <c r="AN47" s="235" t="e">
        <f>IF(ISNA(VLOOKUP(AM47,#REF!,2,0)),0,VLOOKUP(AM47,#REF!,2,0))</f>
        <v>#REF!</v>
      </c>
      <c r="AO47" s="257">
        <f t="shared" si="9"/>
        <v>6.458563535911603</v>
      </c>
      <c r="AP47" s="223"/>
      <c r="AQ47" s="200"/>
      <c r="AR47" s="205"/>
      <c r="AS47" s="206"/>
    </row>
    <row r="48" spans="1:45" s="201" customFormat="1" ht="15">
      <c r="A48" s="200">
        <v>42</v>
      </c>
      <c r="B48" s="271"/>
      <c r="C48" s="342"/>
      <c r="D48" s="291" t="s">
        <v>243</v>
      </c>
      <c r="E48" s="329">
        <v>1998</v>
      </c>
      <c r="F48" s="399" t="s">
        <v>133</v>
      </c>
      <c r="G48" s="269">
        <v>3</v>
      </c>
      <c r="H48" s="290" t="s">
        <v>31</v>
      </c>
      <c r="I48" s="269"/>
      <c r="J48" s="269">
        <v>8</v>
      </c>
      <c r="K48" s="291" t="s">
        <v>303</v>
      </c>
      <c r="L48" s="268"/>
      <c r="M48" s="291" t="s">
        <v>285</v>
      </c>
      <c r="N48" s="291" t="s">
        <v>286</v>
      </c>
      <c r="O48" s="272"/>
      <c r="P48" s="241"/>
      <c r="Q48" s="202" t="s">
        <v>289</v>
      </c>
      <c r="R48" s="241"/>
      <c r="S48" s="203" t="s">
        <v>289</v>
      </c>
      <c r="T48" s="241"/>
      <c r="U48" s="203" t="s">
        <v>289</v>
      </c>
      <c r="V48" s="241"/>
      <c r="W48" s="203"/>
      <c r="X48" s="274"/>
      <c r="Y48" s="203"/>
      <c r="Z48" s="274"/>
      <c r="AA48" s="203"/>
      <c r="AB48" s="284">
        <v>0.0645949074074074</v>
      </c>
      <c r="AC48" s="246">
        <f t="shared" si="0"/>
        <v>0</v>
      </c>
      <c r="AD48" s="282">
        <f t="shared" si="1"/>
        <v>0.0645949074074074</v>
      </c>
      <c r="AE48" s="279">
        <f t="shared" si="2"/>
        <v>3</v>
      </c>
      <c r="AF48" s="280">
        <f t="shared" si="3"/>
        <v>0.0625</v>
      </c>
      <c r="AG48" s="225"/>
      <c r="AH48" s="286">
        <f t="shared" si="4"/>
        <v>0.12709490740740742</v>
      </c>
      <c r="AI48" s="287">
        <f t="shared" si="5"/>
        <v>0.12709490740740742</v>
      </c>
      <c r="AJ48" s="204">
        <f t="shared" si="6"/>
        <v>0</v>
      </c>
      <c r="AK48" s="253">
        <f t="shared" si="7"/>
        <v>3</v>
      </c>
      <c r="AL48" s="285">
        <f t="shared" si="8"/>
        <v>0.10824074074074075</v>
      </c>
      <c r="AM48" s="234">
        <v>42</v>
      </c>
      <c r="AN48" s="235" t="e">
        <f>IF(ISNA(VLOOKUP(AM48,#REF!,2,0)),0,VLOOKUP(AM48,#REF!,2,0))</f>
        <v>#REF!</v>
      </c>
      <c r="AO48" s="257">
        <f t="shared" si="9"/>
        <v>6.740945365254759</v>
      </c>
      <c r="AP48" s="223"/>
      <c r="AQ48" s="200"/>
      <c r="AR48" s="205"/>
      <c r="AS48" s="206"/>
    </row>
    <row r="49" spans="1:45" s="201" customFormat="1" ht="15">
      <c r="A49" s="200">
        <v>43</v>
      </c>
      <c r="B49" s="271"/>
      <c r="C49" s="342" t="s">
        <v>287</v>
      </c>
      <c r="D49" s="291" t="s">
        <v>267</v>
      </c>
      <c r="E49" s="329">
        <v>1997</v>
      </c>
      <c r="F49" s="399" t="s">
        <v>133</v>
      </c>
      <c r="G49" s="269">
        <v>3</v>
      </c>
      <c r="H49" s="290" t="s">
        <v>31</v>
      </c>
      <c r="I49" s="269"/>
      <c r="J49" s="269">
        <v>11</v>
      </c>
      <c r="K49" s="291" t="s">
        <v>297</v>
      </c>
      <c r="L49" s="268"/>
      <c r="M49" s="291" t="s">
        <v>160</v>
      </c>
      <c r="N49" s="291" t="s">
        <v>280</v>
      </c>
      <c r="O49" s="272"/>
      <c r="P49" s="241"/>
      <c r="Q49" s="202" t="s">
        <v>289</v>
      </c>
      <c r="R49" s="241"/>
      <c r="S49" s="203" t="s">
        <v>289</v>
      </c>
      <c r="T49" s="241"/>
      <c r="U49" s="203" t="s">
        <v>289</v>
      </c>
      <c r="V49" s="241"/>
      <c r="W49" s="203"/>
      <c r="X49" s="274"/>
      <c r="Y49" s="203"/>
      <c r="Z49" s="274"/>
      <c r="AA49" s="203"/>
      <c r="AB49" s="284">
        <v>0.06475694444444445</v>
      </c>
      <c r="AC49" s="246">
        <f t="shared" si="0"/>
        <v>0</v>
      </c>
      <c r="AD49" s="282">
        <f t="shared" si="1"/>
        <v>0.06475694444444445</v>
      </c>
      <c r="AE49" s="279">
        <f t="shared" si="2"/>
        <v>3</v>
      </c>
      <c r="AF49" s="280">
        <f t="shared" si="3"/>
        <v>0.0625</v>
      </c>
      <c r="AG49" s="225"/>
      <c r="AH49" s="286">
        <f t="shared" si="4"/>
        <v>0.12725694444444446</v>
      </c>
      <c r="AI49" s="287">
        <f t="shared" si="5"/>
        <v>0.12725694444444446</v>
      </c>
      <c r="AJ49" s="204">
        <f t="shared" si="6"/>
        <v>0</v>
      </c>
      <c r="AK49" s="253">
        <f t="shared" si="7"/>
        <v>3</v>
      </c>
      <c r="AL49" s="285">
        <f t="shared" si="8"/>
        <v>0.10840277777777779</v>
      </c>
      <c r="AM49" s="234">
        <v>43</v>
      </c>
      <c r="AN49" s="235" t="e">
        <f>IF(ISNA(VLOOKUP(AM49,#REF!,2,0)),0,VLOOKUP(AM49,#REF!,2,0))</f>
        <v>#REF!</v>
      </c>
      <c r="AO49" s="257">
        <f t="shared" si="9"/>
        <v>6.749539594843464</v>
      </c>
      <c r="AP49" s="223"/>
      <c r="AQ49" s="200"/>
      <c r="AR49" s="205"/>
      <c r="AS49" s="206"/>
    </row>
    <row r="50" spans="1:45" s="201" customFormat="1" ht="15">
      <c r="A50" s="200">
        <v>44</v>
      </c>
      <c r="B50" s="270"/>
      <c r="C50" s="342"/>
      <c r="D50" s="291" t="s">
        <v>251</v>
      </c>
      <c r="E50" s="329">
        <v>1997</v>
      </c>
      <c r="F50" s="399" t="s">
        <v>133</v>
      </c>
      <c r="G50" s="269">
        <v>3</v>
      </c>
      <c r="H50" s="290" t="s">
        <v>31</v>
      </c>
      <c r="I50" s="269"/>
      <c r="J50" s="269">
        <v>8</v>
      </c>
      <c r="K50" s="291" t="s">
        <v>303</v>
      </c>
      <c r="L50" s="268"/>
      <c r="M50" s="291" t="s">
        <v>285</v>
      </c>
      <c r="N50" s="291" t="s">
        <v>286</v>
      </c>
      <c r="O50" s="272"/>
      <c r="P50" s="241"/>
      <c r="Q50" s="202" t="s">
        <v>289</v>
      </c>
      <c r="R50" s="241"/>
      <c r="S50" s="203" t="s">
        <v>289</v>
      </c>
      <c r="T50" s="241"/>
      <c r="U50" s="203" t="s">
        <v>289</v>
      </c>
      <c r="V50" s="241"/>
      <c r="W50" s="203" t="s">
        <v>289</v>
      </c>
      <c r="X50" s="274"/>
      <c r="Y50" s="203"/>
      <c r="Z50" s="274"/>
      <c r="AA50" s="203"/>
      <c r="AB50" s="284">
        <v>0.04461805555555556</v>
      </c>
      <c r="AC50" s="246">
        <f t="shared" si="0"/>
        <v>0</v>
      </c>
      <c r="AD50" s="282">
        <f t="shared" si="1"/>
        <v>0.04461805555555556</v>
      </c>
      <c r="AE50" s="279">
        <f t="shared" si="2"/>
        <v>4</v>
      </c>
      <c r="AF50" s="280">
        <f t="shared" si="3"/>
        <v>0.08333333333333333</v>
      </c>
      <c r="AG50" s="225"/>
      <c r="AH50" s="286">
        <f t="shared" si="4"/>
        <v>0.12795138888888888</v>
      </c>
      <c r="AI50" s="287">
        <f t="shared" si="5"/>
        <v>0.12795138888888888</v>
      </c>
      <c r="AJ50" s="204">
        <f t="shared" si="6"/>
        <v>0</v>
      </c>
      <c r="AK50" s="253">
        <f t="shared" si="7"/>
        <v>4</v>
      </c>
      <c r="AL50" s="285">
        <f t="shared" si="8"/>
        <v>0.1090972222222222</v>
      </c>
      <c r="AM50" s="234">
        <v>44</v>
      </c>
      <c r="AN50" s="235" t="e">
        <f>IF(ISNA(VLOOKUP(AM50,#REF!,2,0)),0,VLOOKUP(AM50,#REF!,2,0))</f>
        <v>#REF!</v>
      </c>
      <c r="AO50" s="257">
        <f t="shared" si="9"/>
        <v>6.786372007366483</v>
      </c>
      <c r="AP50" s="223"/>
      <c r="AQ50" s="200"/>
      <c r="AR50" s="205"/>
      <c r="AS50" s="206"/>
    </row>
    <row r="51" spans="1:45" s="201" customFormat="1" ht="18" customHeight="1">
      <c r="A51" s="200">
        <v>45</v>
      </c>
      <c r="B51" s="270"/>
      <c r="C51" s="342" t="s">
        <v>287</v>
      </c>
      <c r="D51" s="291" t="s">
        <v>201</v>
      </c>
      <c r="E51" s="329">
        <v>1997</v>
      </c>
      <c r="F51" s="399" t="s">
        <v>157</v>
      </c>
      <c r="G51" s="269">
        <v>1</v>
      </c>
      <c r="H51" s="290" t="s">
        <v>31</v>
      </c>
      <c r="I51" s="269">
        <v>6104978</v>
      </c>
      <c r="J51" s="269">
        <v>13</v>
      </c>
      <c r="K51" s="291" t="s">
        <v>299</v>
      </c>
      <c r="L51" s="268"/>
      <c r="M51" s="291" t="s">
        <v>273</v>
      </c>
      <c r="N51" s="291" t="s">
        <v>274</v>
      </c>
      <c r="O51" s="272"/>
      <c r="P51" s="241"/>
      <c r="Q51" s="202"/>
      <c r="R51" s="241"/>
      <c r="S51" s="203"/>
      <c r="T51" s="241"/>
      <c r="U51" s="203"/>
      <c r="V51" s="241"/>
      <c r="W51" s="203"/>
      <c r="X51" s="274"/>
      <c r="Y51" s="203"/>
      <c r="Z51" s="274"/>
      <c r="AA51" s="203"/>
      <c r="AB51" s="284">
        <v>0</v>
      </c>
      <c r="AC51" s="246">
        <f t="shared" si="0"/>
        <v>0</v>
      </c>
      <c r="AD51" s="282">
        <f t="shared" si="1"/>
        <v>0</v>
      </c>
      <c r="AE51" s="279">
        <f t="shared" si="2"/>
        <v>0</v>
      </c>
      <c r="AF51" s="280">
        <f t="shared" si="3"/>
      </c>
      <c r="AG51" s="225"/>
      <c r="AH51" s="292" t="s">
        <v>143</v>
      </c>
      <c r="AI51" s="287" t="str">
        <f t="shared" si="5"/>
        <v>сн с дист</v>
      </c>
      <c r="AJ51" s="204">
        <f t="shared" si="6"/>
        <v>3</v>
      </c>
      <c r="AK51" s="253">
        <f t="shared" si="7"/>
        <v>0</v>
      </c>
      <c r="AL51" s="285">
        <f t="shared" si="8"/>
      </c>
      <c r="AM51" s="234">
        <v>45</v>
      </c>
      <c r="AN51" s="235" t="e">
        <f>IF(ISNA(VLOOKUP(AM51,#REF!,2,0)),0,VLOOKUP(AM51,#REF!,2,0))</f>
        <v>#REF!</v>
      </c>
      <c r="AO51" s="257">
        <f t="shared" si="9"/>
      </c>
      <c r="AP51" s="223"/>
      <c r="AQ51" s="200"/>
      <c r="AR51" s="205"/>
      <c r="AS51" s="206"/>
    </row>
    <row r="52" spans="1:47" s="201" customFormat="1" ht="15">
      <c r="A52" s="210"/>
      <c r="B52" s="210"/>
      <c r="C52" s="210"/>
      <c r="D52" s="218"/>
      <c r="E52" s="218"/>
      <c r="F52" s="266"/>
      <c r="G52" s="218"/>
      <c r="H52" s="218"/>
      <c r="I52" s="218"/>
      <c r="J52" s="210"/>
      <c r="K52" s="210"/>
      <c r="L52" s="210"/>
      <c r="M52" s="210"/>
      <c r="N52" s="210"/>
      <c r="O52" s="219"/>
      <c r="P52" s="244"/>
      <c r="Q52" s="186"/>
      <c r="R52" s="244"/>
      <c r="S52" s="210"/>
      <c r="T52" s="244"/>
      <c r="U52" s="186"/>
      <c r="V52" s="244"/>
      <c r="W52" s="210"/>
      <c r="X52" s="244"/>
      <c r="Y52" s="210"/>
      <c r="Z52" s="244"/>
      <c r="AA52" s="210"/>
      <c r="AB52" s="220"/>
      <c r="AC52" s="210"/>
      <c r="AD52" s="250"/>
      <c r="AE52" s="250"/>
      <c r="AF52" s="210"/>
      <c r="AG52" s="210"/>
      <c r="AH52" s="210"/>
      <c r="AI52" s="210"/>
      <c r="AJ52" s="210"/>
      <c r="AK52" s="210"/>
      <c r="AL52" s="210"/>
      <c r="AM52" s="236"/>
      <c r="AN52" s="236"/>
      <c r="AO52" s="210"/>
      <c r="AP52" s="217"/>
      <c r="AQ52" s="217"/>
      <c r="AR52" s="217"/>
      <c r="AS52" s="210"/>
      <c r="AT52" s="210"/>
      <c r="AU52" s="210"/>
    </row>
    <row r="53" spans="1:47" ht="12.75" customHeight="1">
      <c r="A53" s="201"/>
      <c r="B53" s="201"/>
      <c r="C53" s="201"/>
      <c r="D53" s="201"/>
      <c r="E53" s="12"/>
      <c r="F53" s="79" t="s">
        <v>132</v>
      </c>
      <c r="G53" s="208">
        <v>68</v>
      </c>
      <c r="H53" s="201"/>
      <c r="I53" s="208"/>
      <c r="J53" s="201"/>
      <c r="K53" s="201"/>
      <c r="L53" s="201"/>
      <c r="M53" s="207"/>
      <c r="N53" s="207"/>
      <c r="O53" s="201"/>
      <c r="P53" s="242"/>
      <c r="Q53" s="201"/>
      <c r="R53" s="242"/>
      <c r="S53" s="201"/>
      <c r="T53" s="242"/>
      <c r="U53" s="201"/>
      <c r="V53" s="242"/>
      <c r="W53" s="201"/>
      <c r="X53" s="242"/>
      <c r="Y53" s="201"/>
      <c r="Z53" s="242"/>
      <c r="AA53" s="201"/>
      <c r="AC53" s="201"/>
      <c r="AF53" s="201"/>
      <c r="AG53" s="201"/>
      <c r="AH53" s="201"/>
      <c r="AJ53" s="201"/>
      <c r="AK53" s="201"/>
      <c r="AL53" s="201"/>
      <c r="AM53" s="275">
        <v>1</v>
      </c>
      <c r="AP53" s="201"/>
      <c r="AQ53" s="201"/>
      <c r="AR53" s="201"/>
      <c r="AS53" s="201"/>
      <c r="AT53" s="201"/>
      <c r="AU53" s="201"/>
    </row>
    <row r="54" ht="12.75">
      <c r="D54" s="199" t="s">
        <v>309</v>
      </c>
    </row>
    <row r="55" ht="12.75">
      <c r="D55" s="199" t="s">
        <v>310</v>
      </c>
    </row>
    <row r="57" spans="1:47" ht="15" outlineLevel="1">
      <c r="A57" s="210" t="s">
        <v>164</v>
      </c>
      <c r="B57" s="210"/>
      <c r="C57" s="210"/>
      <c r="D57" s="218"/>
      <c r="E57" s="218"/>
      <c r="F57" s="266"/>
      <c r="G57" s="218"/>
      <c r="H57" s="266"/>
      <c r="I57" s="218"/>
      <c r="J57" s="210"/>
      <c r="K57" s="210"/>
      <c r="L57" s="210"/>
      <c r="M57" s="210"/>
      <c r="N57" s="210"/>
      <c r="O57" s="219"/>
      <c r="P57" s="244"/>
      <c r="Q57" s="345"/>
      <c r="R57" s="244"/>
      <c r="S57" s="210"/>
      <c r="T57" s="244"/>
      <c r="U57" s="345"/>
      <c r="V57" s="244"/>
      <c r="W57" s="210"/>
      <c r="X57" s="244"/>
      <c r="Y57" s="210"/>
      <c r="Z57" s="244"/>
      <c r="AA57" s="210"/>
      <c r="AB57" s="220"/>
      <c r="AC57" s="210"/>
      <c r="AD57" s="250"/>
      <c r="AE57" s="250"/>
      <c r="AF57" s="210"/>
      <c r="AG57" s="210"/>
      <c r="AH57" s="210"/>
      <c r="AI57" s="210"/>
      <c r="AJ57" s="210"/>
      <c r="AK57" s="210"/>
      <c r="AL57" s="210"/>
      <c r="AM57" s="236"/>
      <c r="AN57" s="236"/>
      <c r="AO57" s="210"/>
      <c r="AP57" s="346"/>
      <c r="AQ57" s="346"/>
      <c r="AR57" s="346"/>
      <c r="AS57" s="210"/>
      <c r="AT57" s="210"/>
      <c r="AU57" s="210"/>
    </row>
    <row r="58" spans="1:47" ht="15" outlineLevel="1">
      <c r="A58" s="210" t="s">
        <v>306</v>
      </c>
      <c r="B58" s="210"/>
      <c r="C58" s="210"/>
      <c r="D58" s="218"/>
      <c r="E58" s="218"/>
      <c r="F58" s="266"/>
      <c r="G58" s="218"/>
      <c r="H58" s="266"/>
      <c r="I58" s="218"/>
      <c r="J58" s="210"/>
      <c r="K58" s="210"/>
      <c r="L58" s="210"/>
      <c r="M58" s="210"/>
      <c r="N58" s="210"/>
      <c r="O58" s="219"/>
      <c r="P58" s="244"/>
      <c r="Q58" s="345"/>
      <c r="R58" s="244"/>
      <c r="S58" s="210"/>
      <c r="T58" s="244"/>
      <c r="U58" s="345"/>
      <c r="V58" s="244"/>
      <c r="W58" s="210"/>
      <c r="X58" s="244"/>
      <c r="Y58" s="210"/>
      <c r="Z58" s="244"/>
      <c r="AA58" s="210"/>
      <c r="AB58" s="220"/>
      <c r="AC58" s="210"/>
      <c r="AD58" s="250"/>
      <c r="AE58" s="250"/>
      <c r="AF58" s="210"/>
      <c r="AG58" s="210"/>
      <c r="AH58" s="210"/>
      <c r="AI58" s="210"/>
      <c r="AJ58" s="210"/>
      <c r="AK58" s="210"/>
      <c r="AL58" s="210"/>
      <c r="AM58" s="236"/>
      <c r="AN58" s="236"/>
      <c r="AO58" s="210"/>
      <c r="AP58" s="346"/>
      <c r="AQ58" s="346"/>
      <c r="AR58" s="346"/>
      <c r="AS58" s="210"/>
      <c r="AT58" s="210"/>
      <c r="AU58" s="210"/>
    </row>
    <row r="59" spans="1:43" s="210" customFormat="1" ht="15" customHeight="1" outlineLevel="1">
      <c r="A59" s="210" t="s">
        <v>307</v>
      </c>
      <c r="C59" s="211"/>
      <c r="D59" s="212"/>
      <c r="E59" s="212"/>
      <c r="F59" s="265"/>
      <c r="G59" s="212"/>
      <c r="H59" s="347"/>
      <c r="I59" s="213"/>
      <c r="J59" s="211"/>
      <c r="K59" s="211"/>
      <c r="L59" s="211"/>
      <c r="M59" s="212"/>
      <c r="N59" s="212"/>
      <c r="O59" s="214"/>
      <c r="P59" s="243"/>
      <c r="Q59" s="348"/>
      <c r="R59" s="243"/>
      <c r="S59" s="214"/>
      <c r="T59" s="243"/>
      <c r="U59" s="348"/>
      <c r="V59" s="243"/>
      <c r="W59" s="214"/>
      <c r="X59" s="243"/>
      <c r="Y59" s="214"/>
      <c r="Z59" s="243"/>
      <c r="AA59" s="214"/>
      <c r="AB59" s="215"/>
      <c r="AC59" s="214"/>
      <c r="AD59" s="249"/>
      <c r="AE59" s="249"/>
      <c r="AF59" s="214"/>
      <c r="AG59" s="214"/>
      <c r="AH59" s="214"/>
      <c r="AI59" s="228"/>
      <c r="AJ59" s="216"/>
      <c r="AM59" s="236"/>
      <c r="AN59" s="236"/>
      <c r="AP59" s="346"/>
      <c r="AQ59" s="346"/>
    </row>
    <row r="60" spans="1:31" ht="14.25">
      <c r="A60" s="210" t="s">
        <v>308</v>
      </c>
      <c r="H60" s="349"/>
      <c r="AB60" s="199"/>
      <c r="AD60" s="350"/>
      <c r="AE60" s="350"/>
    </row>
  </sheetData>
  <sheetProtection/>
  <mergeCells count="19">
    <mergeCell ref="AQ5:AQ6"/>
    <mergeCell ref="E5:E6"/>
    <mergeCell ref="K5:K6"/>
    <mergeCell ref="L5:L6"/>
    <mergeCell ref="A1:AQ1"/>
    <mergeCell ref="A2:AQ2"/>
    <mergeCell ref="A4:AP4"/>
    <mergeCell ref="M5:M6"/>
    <mergeCell ref="N5:N6"/>
    <mergeCell ref="O5:AP5"/>
    <mergeCell ref="C5:C6"/>
    <mergeCell ref="A5:A6"/>
    <mergeCell ref="B5:B6"/>
    <mergeCell ref="J5:J6"/>
    <mergeCell ref="I5:I6"/>
    <mergeCell ref="D5:D6"/>
    <mergeCell ref="F5:F6"/>
    <mergeCell ref="G5:G6"/>
    <mergeCell ref="H5:H6"/>
  </mergeCells>
  <printOptions/>
  <pageMargins left="0.31496062992125984" right="0.4330708661417323" top="1.062992125984252" bottom="0.31496062992125984" header="0.5118110236220472" footer="0.2755905511811024"/>
  <pageSetup fitToHeight="2" fitToWidth="1" horizontalDpi="600" verticalDpi="600" orientation="landscape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indexed="34"/>
    <pageSetUpPr fitToPage="1"/>
  </sheetPr>
  <dimension ref="A1:AX35"/>
  <sheetViews>
    <sheetView view="pageBreakPreview" zoomScaleNormal="70" zoomScaleSheetLayoutView="100" zoomScalePageLayoutView="0" workbookViewId="0" topLeftCell="A16">
      <selection activeCell="L27" sqref="L27"/>
    </sheetView>
  </sheetViews>
  <sheetFormatPr defaultColWidth="9.140625" defaultRowHeight="12.75" outlineLevelRow="1" outlineLevelCol="2"/>
  <cols>
    <col min="1" max="1" width="4.28125" style="199" customWidth="1"/>
    <col min="2" max="2" width="4.00390625" style="199" hidden="1" customWidth="1" outlineLevel="1"/>
    <col min="3" max="3" width="5.28125" style="199" hidden="1" customWidth="1" outlineLevel="1"/>
    <col min="4" max="4" width="4.00390625" style="221" customWidth="1" collapsed="1"/>
    <col min="5" max="5" width="25.00390625" style="184" customWidth="1"/>
    <col min="6" max="6" width="7.421875" style="184" customWidth="1"/>
    <col min="7" max="7" width="5.7109375" style="267" customWidth="1"/>
    <col min="8" max="8" width="6.00390625" style="184" customWidth="1" outlineLevel="1"/>
    <col min="9" max="9" width="3.421875" style="222" hidden="1" customWidth="1" outlineLevel="1"/>
    <col min="10" max="10" width="9.28125" style="222" hidden="1" customWidth="1" outlineLevel="1"/>
    <col min="11" max="11" width="4.421875" style="199" hidden="1" customWidth="1"/>
    <col min="12" max="12" width="31.57421875" style="199" customWidth="1"/>
    <col min="13" max="13" width="13.7109375" style="199" hidden="1" customWidth="1" outlineLevel="1"/>
    <col min="14" max="14" width="32.421875" style="221" hidden="1" customWidth="1" outlineLevel="1"/>
    <col min="15" max="15" width="17.140625" style="221" hidden="1" customWidth="1" outlineLevel="1"/>
    <col min="16" max="16" width="9.140625" style="199" hidden="1" customWidth="1" outlineLevel="1"/>
    <col min="17" max="17" width="7.00390625" style="245" hidden="1" customWidth="1" outlineLevel="1"/>
    <col min="18" max="18" width="5.140625" style="199" customWidth="1" collapsed="1"/>
    <col min="19" max="19" width="7.00390625" style="245" hidden="1" customWidth="1" outlineLevel="1"/>
    <col min="20" max="20" width="4.57421875" style="199" customWidth="1" collapsed="1"/>
    <col min="21" max="21" width="5.57421875" style="245" hidden="1" customWidth="1" outlineLevel="1"/>
    <col min="22" max="22" width="5.28125" style="199" customWidth="1" collapsed="1"/>
    <col min="23" max="23" width="6.00390625" style="245" hidden="1" customWidth="1" outlineLevel="2"/>
    <col min="24" max="24" width="4.7109375" style="199" customWidth="1" collapsed="1"/>
    <col min="25" max="25" width="3.7109375" style="245" hidden="1" customWidth="1" outlineLevel="2"/>
    <col min="26" max="26" width="3.421875" style="199" customWidth="1" collapsed="1"/>
    <col min="27" max="27" width="2.8515625" style="245" hidden="1" customWidth="1" outlineLevel="2"/>
    <col min="28" max="28" width="4.57421875" style="199" hidden="1" customWidth="1" outlineLevel="2"/>
    <col min="29" max="29" width="8.421875" style="209" customWidth="1" collapsed="1"/>
    <col min="30" max="30" width="6.57421875" style="199" hidden="1" customWidth="1" outlineLevel="1"/>
    <col min="31" max="31" width="7.140625" style="248" customWidth="1" collapsed="1"/>
    <col min="32" max="32" width="3.7109375" style="248" customWidth="1"/>
    <col min="33" max="33" width="9.421875" style="199" customWidth="1"/>
    <col min="34" max="34" width="6.57421875" style="199" customWidth="1"/>
    <col min="35" max="35" width="11.421875" style="199" customWidth="1"/>
    <col min="36" max="36" width="11.8515625" style="227" customWidth="1"/>
    <col min="37" max="37" width="4.57421875" style="199" hidden="1" customWidth="1"/>
    <col min="38" max="38" width="3.00390625" style="199" customWidth="1"/>
    <col min="39" max="39" width="6.57421875" style="199" customWidth="1"/>
    <col min="40" max="40" width="4.8515625" style="230" customWidth="1"/>
    <col min="41" max="41" width="6.140625" style="230" hidden="1" customWidth="1" outlineLevel="1"/>
    <col min="42" max="42" width="10.7109375" style="187" customWidth="1" outlineLevel="1"/>
    <col min="43" max="43" width="3.140625" style="199" customWidth="1" outlineLevel="1"/>
    <col min="44" max="44" width="4.00390625" style="199" customWidth="1"/>
    <col min="45" max="48" width="9.140625" style="199" hidden="1" customWidth="1" outlineLevel="1"/>
    <col min="49" max="49" width="9.140625" style="199" customWidth="1" collapsed="1"/>
    <col min="50" max="16384" width="9.140625" style="199" customWidth="1"/>
  </cols>
  <sheetData>
    <row r="1" spans="1:44" ht="63.75" customHeight="1" outlineLevel="1">
      <c r="A1" s="436" t="s">
        <v>312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</row>
    <row r="2" spans="1:46" s="181" customFormat="1" ht="39" customHeight="1" outlineLevel="1" thickBot="1">
      <c r="A2" s="423" t="s">
        <v>288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423"/>
      <c r="AS2" s="180"/>
      <c r="AT2" s="180"/>
    </row>
    <row r="3" spans="1:46" s="181" customFormat="1" ht="13.5" outlineLevel="1" thickTop="1">
      <c r="A3" s="288" t="s">
        <v>162</v>
      </c>
      <c r="B3" s="182"/>
      <c r="C3" s="182"/>
      <c r="E3" s="183"/>
      <c r="F3" s="183"/>
      <c r="G3" s="263"/>
      <c r="H3" s="183"/>
      <c r="I3" s="184"/>
      <c r="J3" s="184"/>
      <c r="K3" s="182"/>
      <c r="L3" s="182"/>
      <c r="M3" s="182"/>
      <c r="P3" s="185"/>
      <c r="Q3" s="239"/>
      <c r="R3" s="186"/>
      <c r="S3" s="239"/>
      <c r="U3" s="239"/>
      <c r="V3" s="186"/>
      <c r="W3" s="239"/>
      <c r="Y3" s="239"/>
      <c r="AA3" s="239"/>
      <c r="AE3" s="247"/>
      <c r="AF3" s="247"/>
      <c r="AJ3" s="258"/>
      <c r="AL3" s="187"/>
      <c r="AM3" s="187"/>
      <c r="AN3" s="230"/>
      <c r="AO3" s="231"/>
      <c r="AP3" s="188"/>
      <c r="AQ3" s="189"/>
      <c r="AR3" s="278" t="s">
        <v>161</v>
      </c>
      <c r="AS3" s="179"/>
      <c r="AT3" s="190"/>
    </row>
    <row r="4" spans="1:46" s="181" customFormat="1" ht="44.25" customHeight="1" outlineLevel="1" thickBot="1">
      <c r="A4" s="428" t="s">
        <v>305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29"/>
      <c r="AC4" s="428"/>
      <c r="AD4" s="428"/>
      <c r="AE4" s="428"/>
      <c r="AF4" s="428"/>
      <c r="AG4" s="428"/>
      <c r="AH4" s="428"/>
      <c r="AI4" s="428"/>
      <c r="AJ4" s="428"/>
      <c r="AK4" s="428"/>
      <c r="AL4" s="428"/>
      <c r="AM4" s="428"/>
      <c r="AN4" s="429"/>
      <c r="AO4" s="429"/>
      <c r="AP4" s="429"/>
      <c r="AQ4" s="429"/>
      <c r="AR4" s="224"/>
      <c r="AS4" s="191"/>
      <c r="AT4" s="191"/>
    </row>
    <row r="5" spans="1:48" s="181" customFormat="1" ht="16.5" customHeight="1" outlineLevel="1" thickBot="1">
      <c r="A5" s="424" t="s">
        <v>5</v>
      </c>
      <c r="B5" s="402" t="s">
        <v>131</v>
      </c>
      <c r="C5" s="426" t="s">
        <v>123</v>
      </c>
      <c r="D5" s="432" t="s">
        <v>19</v>
      </c>
      <c r="E5" s="413" t="s">
        <v>20</v>
      </c>
      <c r="F5" s="415" t="s">
        <v>21</v>
      </c>
      <c r="G5" s="415" t="s">
        <v>22</v>
      </c>
      <c r="H5" s="419" t="s">
        <v>1</v>
      </c>
      <c r="I5" s="411" t="s">
        <v>23</v>
      </c>
      <c r="J5" s="430" t="s">
        <v>120</v>
      </c>
      <c r="K5" s="402" t="s">
        <v>139</v>
      </c>
      <c r="L5" s="434" t="s">
        <v>140</v>
      </c>
      <c r="M5" s="417" t="s">
        <v>130</v>
      </c>
      <c r="N5" s="404" t="s">
        <v>12</v>
      </c>
      <c r="O5" s="406" t="s">
        <v>15</v>
      </c>
      <c r="P5" s="408" t="s">
        <v>116</v>
      </c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409"/>
      <c r="AL5" s="409"/>
      <c r="AM5" s="409"/>
      <c r="AN5" s="409"/>
      <c r="AO5" s="409"/>
      <c r="AP5" s="409"/>
      <c r="AQ5" s="410"/>
      <c r="AR5" s="400" t="s">
        <v>18</v>
      </c>
      <c r="AS5" s="191"/>
      <c r="AT5" s="191" t="s">
        <v>31</v>
      </c>
      <c r="AU5" s="191" t="s">
        <v>35</v>
      </c>
      <c r="AV5" s="199" t="s">
        <v>137</v>
      </c>
    </row>
    <row r="6" spans="1:48" ht="154.5" customHeight="1" thickBot="1">
      <c r="A6" s="425"/>
      <c r="B6" s="403"/>
      <c r="C6" s="427"/>
      <c r="D6" s="433"/>
      <c r="E6" s="414"/>
      <c r="F6" s="416"/>
      <c r="G6" s="416"/>
      <c r="H6" s="420"/>
      <c r="I6" s="412"/>
      <c r="J6" s="431"/>
      <c r="K6" s="403"/>
      <c r="L6" s="435"/>
      <c r="M6" s="418"/>
      <c r="N6" s="405"/>
      <c r="O6" s="407"/>
      <c r="P6" s="315" t="s">
        <v>129</v>
      </c>
      <c r="Q6" s="240" t="s">
        <v>121</v>
      </c>
      <c r="R6" s="317" t="s">
        <v>163</v>
      </c>
      <c r="S6" s="240" t="s">
        <v>121</v>
      </c>
      <c r="T6" s="316" t="s">
        <v>165</v>
      </c>
      <c r="U6" s="240" t="s">
        <v>121</v>
      </c>
      <c r="V6" s="316" t="s">
        <v>166</v>
      </c>
      <c r="W6" s="240" t="s">
        <v>121</v>
      </c>
      <c r="X6" s="316" t="s">
        <v>167</v>
      </c>
      <c r="Y6" s="240" t="s">
        <v>121</v>
      </c>
      <c r="Z6" s="316"/>
      <c r="AA6" s="240" t="s">
        <v>121</v>
      </c>
      <c r="AB6" s="316"/>
      <c r="AC6" s="192" t="s">
        <v>122</v>
      </c>
      <c r="AD6" s="277" t="s">
        <v>124</v>
      </c>
      <c r="AE6" s="260" t="s">
        <v>126</v>
      </c>
      <c r="AF6" s="260" t="s">
        <v>100</v>
      </c>
      <c r="AG6" s="260" t="s">
        <v>138</v>
      </c>
      <c r="AH6" s="281" t="s">
        <v>125</v>
      </c>
      <c r="AI6" s="259" t="s">
        <v>127</v>
      </c>
      <c r="AJ6" s="195" t="s">
        <v>116</v>
      </c>
      <c r="AK6" s="194" t="s">
        <v>11</v>
      </c>
      <c r="AL6" s="196" t="s">
        <v>7</v>
      </c>
      <c r="AM6" s="196" t="s">
        <v>128</v>
      </c>
      <c r="AN6" s="232" t="s">
        <v>3</v>
      </c>
      <c r="AO6" s="233" t="s">
        <v>135</v>
      </c>
      <c r="AP6" s="192" t="s">
        <v>4</v>
      </c>
      <c r="AQ6" s="193" t="s">
        <v>9</v>
      </c>
      <c r="AR6" s="401" t="s">
        <v>18</v>
      </c>
      <c r="AS6" s="197" t="s">
        <v>10</v>
      </c>
      <c r="AT6" s="198">
        <v>0.09375</v>
      </c>
      <c r="AU6" s="198">
        <v>0.09375</v>
      </c>
      <c r="AV6" s="283">
        <v>0.020833333333333332</v>
      </c>
    </row>
    <row r="7" spans="1:50" s="201" customFormat="1" ht="15">
      <c r="A7" s="200">
        <v>1</v>
      </c>
      <c r="B7" s="270"/>
      <c r="C7" s="342"/>
      <c r="D7" s="328" t="s">
        <v>185</v>
      </c>
      <c r="E7" s="333" t="s">
        <v>186</v>
      </c>
      <c r="F7" s="330">
        <v>1997</v>
      </c>
      <c r="G7" s="399" t="s">
        <v>133</v>
      </c>
      <c r="H7" s="269">
        <v>3</v>
      </c>
      <c r="I7" s="330" t="s">
        <v>35</v>
      </c>
      <c r="J7" s="269">
        <v>6104976</v>
      </c>
      <c r="K7" s="269">
        <v>7</v>
      </c>
      <c r="L7" s="203" t="s">
        <v>300</v>
      </c>
      <c r="M7" s="268"/>
      <c r="N7" s="203" t="s">
        <v>160</v>
      </c>
      <c r="O7" s="203" t="s">
        <v>141</v>
      </c>
      <c r="P7" s="272"/>
      <c r="Q7" s="241"/>
      <c r="R7" s="202"/>
      <c r="S7" s="241"/>
      <c r="T7" s="203"/>
      <c r="U7" s="241"/>
      <c r="V7" s="203"/>
      <c r="W7" s="241"/>
      <c r="X7" s="203"/>
      <c r="Y7" s="274"/>
      <c r="Z7" s="203"/>
      <c r="AA7" s="274"/>
      <c r="AB7" s="203"/>
      <c r="AC7" s="284">
        <v>0.027777777777777776</v>
      </c>
      <c r="AD7" s="246">
        <f aca="true" t="shared" si="0" ref="AD7:AD26">SUM(Q7,S7,U7,W7)</f>
        <v>0</v>
      </c>
      <c r="AE7" s="282">
        <f aca="true" t="shared" si="1" ref="AE7:AE26">IF(AC7&lt;&gt;"",AC7-P7-AD7,"")</f>
        <v>0.027777777777777776</v>
      </c>
      <c r="AF7" s="279">
        <f aca="true" t="shared" si="2" ref="AF7:AF26">COUNTIF(R7:Y7,"сн")</f>
        <v>0</v>
      </c>
      <c r="AG7" s="280">
        <f aca="true" t="shared" si="3" ref="AG7:AG26">IF(AF7&gt;0,AF7*$AV$6,"")</f>
      </c>
      <c r="AH7" s="225"/>
      <c r="AI7" s="286">
        <f aca="true" t="shared" si="4" ref="AI7:AI25">IF(AC7&lt;&gt;"",SUM(AE7,AG7:AH7),"")</f>
        <v>0.027777777777777776</v>
      </c>
      <c r="AJ7" s="287">
        <f aca="true" t="shared" si="5" ref="AJ7:AJ26">IF(AC7&lt;&gt;"",IF(AI7="сн с дист","сн с дист",IF(OR(AND(I7="м",AE7&gt;$AT$6),AND(I7="ж",AE7&gt;$AU$6)),"прев. КВ",AI7)),"не фин.")</f>
        <v>0.027777777777777776</v>
      </c>
      <c r="AK7" s="204">
        <f aca="true" t="shared" si="6" ref="AK7:AK26">IF(ISNUMBER(AJ7),0,IF(AJ7="прев. КВ",2,IF(AJ7="не фин.",4,3)))</f>
        <v>0</v>
      </c>
      <c r="AL7" s="253">
        <f aca="true" t="shared" si="7" ref="AL7:AL26">COUNTIF(R7:AB7,"сн")</f>
        <v>0</v>
      </c>
      <c r="AM7" s="285">
        <f aca="true" t="shared" si="8" ref="AM7:AM26">IF(AK7=0,AJ7-SMALL($AJ$7:$AJ$26,1),"")</f>
        <v>0</v>
      </c>
      <c r="AN7" s="234">
        <v>1</v>
      </c>
      <c r="AO7" s="235" t="e">
        <f>IF(ISNA(VLOOKUP(AN7,#REF!,2,0)),0,VLOOKUP(AN7,#REF!,2,0))</f>
        <v>#REF!</v>
      </c>
      <c r="AP7" s="257">
        <f aca="true" t="shared" si="9" ref="AP7:AP26">IF(AK7=0,AJ7/SMALL($AJ$7:$AJ$26,1),"")</f>
        <v>1</v>
      </c>
      <c r="AQ7" s="344"/>
      <c r="AR7" s="200"/>
      <c r="AS7" s="205"/>
      <c r="AT7" s="206"/>
      <c r="AX7" s="199"/>
    </row>
    <row r="8" spans="1:46" s="201" customFormat="1" ht="15">
      <c r="A8" s="200">
        <v>2</v>
      </c>
      <c r="B8" s="270"/>
      <c r="C8" s="342"/>
      <c r="D8" s="328" t="s">
        <v>179</v>
      </c>
      <c r="E8" s="203" t="s">
        <v>152</v>
      </c>
      <c r="F8" s="337">
        <v>1996</v>
      </c>
      <c r="G8" s="289" t="s">
        <v>157</v>
      </c>
      <c r="H8" s="269">
        <v>1</v>
      </c>
      <c r="I8" s="289" t="s">
        <v>35</v>
      </c>
      <c r="J8" s="269">
        <v>6104962</v>
      </c>
      <c r="K8" s="269">
        <v>3</v>
      </c>
      <c r="L8" s="203" t="s">
        <v>293</v>
      </c>
      <c r="M8" s="268"/>
      <c r="N8" s="334" t="s">
        <v>159</v>
      </c>
      <c r="O8" s="203" t="s">
        <v>277</v>
      </c>
      <c r="P8" s="272"/>
      <c r="Q8" s="241"/>
      <c r="R8" s="202"/>
      <c r="S8" s="241"/>
      <c r="T8" s="203"/>
      <c r="U8" s="241"/>
      <c r="V8" s="203"/>
      <c r="W8" s="241"/>
      <c r="X8" s="203"/>
      <c r="Y8" s="274"/>
      <c r="Z8" s="203"/>
      <c r="AA8" s="274"/>
      <c r="AB8" s="203"/>
      <c r="AC8" s="252">
        <v>0.028981481481481483</v>
      </c>
      <c r="AD8" s="246">
        <f t="shared" si="0"/>
        <v>0</v>
      </c>
      <c r="AE8" s="282">
        <f t="shared" si="1"/>
        <v>0.028981481481481483</v>
      </c>
      <c r="AF8" s="279">
        <f t="shared" si="2"/>
        <v>0</v>
      </c>
      <c r="AG8" s="280">
        <f t="shared" si="3"/>
      </c>
      <c r="AH8" s="225"/>
      <c r="AI8" s="286">
        <f t="shared" si="4"/>
        <v>0.028981481481481483</v>
      </c>
      <c r="AJ8" s="287">
        <f t="shared" si="5"/>
        <v>0.028981481481481483</v>
      </c>
      <c r="AK8" s="204">
        <f t="shared" si="6"/>
        <v>0</v>
      </c>
      <c r="AL8" s="253">
        <f t="shared" si="7"/>
        <v>0</v>
      </c>
      <c r="AM8" s="285">
        <f t="shared" si="8"/>
        <v>0.0012037037037037068</v>
      </c>
      <c r="AN8" s="234">
        <v>2</v>
      </c>
      <c r="AO8" s="235" t="e">
        <f>IF(ISNA(VLOOKUP(AN8,#REF!,2,0)),0,VLOOKUP(AN8,#REF!,2,0))</f>
        <v>#REF!</v>
      </c>
      <c r="AP8" s="257">
        <f t="shared" si="9"/>
        <v>1.0433333333333334</v>
      </c>
      <c r="AQ8" s="223"/>
      <c r="AR8" s="200"/>
      <c r="AS8" s="205"/>
      <c r="AT8" s="206"/>
    </row>
    <row r="9" spans="1:46" s="201" customFormat="1" ht="15">
      <c r="A9" s="200">
        <v>3</v>
      </c>
      <c r="B9" s="270"/>
      <c r="C9" s="342"/>
      <c r="D9" s="328" t="s">
        <v>183</v>
      </c>
      <c r="E9" s="333" t="s">
        <v>184</v>
      </c>
      <c r="F9" s="330">
        <v>1998</v>
      </c>
      <c r="G9" s="399" t="s">
        <v>133</v>
      </c>
      <c r="H9" s="269">
        <v>3</v>
      </c>
      <c r="I9" s="333" t="s">
        <v>35</v>
      </c>
      <c r="J9" s="269">
        <v>6104963</v>
      </c>
      <c r="K9" s="269">
        <v>4</v>
      </c>
      <c r="L9" s="333" t="s">
        <v>301</v>
      </c>
      <c r="M9" s="268"/>
      <c r="N9" s="333" t="s">
        <v>158</v>
      </c>
      <c r="O9" s="333" t="s">
        <v>142</v>
      </c>
      <c r="P9" s="272"/>
      <c r="Q9" s="241"/>
      <c r="R9" s="202"/>
      <c r="S9" s="241"/>
      <c r="T9" s="203"/>
      <c r="U9" s="241"/>
      <c r="V9" s="203"/>
      <c r="W9" s="241"/>
      <c r="X9" s="203"/>
      <c r="Y9" s="274"/>
      <c r="Z9" s="203"/>
      <c r="AA9" s="274"/>
      <c r="AB9" s="203"/>
      <c r="AC9" s="252">
        <v>0.029317129629629634</v>
      </c>
      <c r="AD9" s="246">
        <f t="shared" si="0"/>
        <v>0</v>
      </c>
      <c r="AE9" s="282">
        <f t="shared" si="1"/>
        <v>0.029317129629629634</v>
      </c>
      <c r="AF9" s="279">
        <f t="shared" si="2"/>
        <v>0</v>
      </c>
      <c r="AG9" s="280">
        <f t="shared" si="3"/>
      </c>
      <c r="AH9" s="225">
        <v>0.00034722222222222224</v>
      </c>
      <c r="AI9" s="286">
        <f t="shared" si="4"/>
        <v>0.029664351851851855</v>
      </c>
      <c r="AJ9" s="287">
        <f t="shared" si="5"/>
        <v>0.029664351851851855</v>
      </c>
      <c r="AK9" s="204">
        <f t="shared" si="6"/>
        <v>0</v>
      </c>
      <c r="AL9" s="253">
        <f t="shared" si="7"/>
        <v>0</v>
      </c>
      <c r="AM9" s="285">
        <f t="shared" si="8"/>
        <v>0.0018865740740740787</v>
      </c>
      <c r="AN9" s="234">
        <v>3</v>
      </c>
      <c r="AO9" s="235" t="e">
        <f>IF(ISNA(VLOOKUP(AN9,#REF!,2,0)),0,VLOOKUP(AN9,#REF!,2,0))</f>
        <v>#REF!</v>
      </c>
      <c r="AP9" s="257">
        <f t="shared" si="9"/>
        <v>1.0679166666666668</v>
      </c>
      <c r="AQ9" s="223"/>
      <c r="AR9" s="200"/>
      <c r="AS9" s="205"/>
      <c r="AT9" s="206"/>
    </row>
    <row r="10" spans="1:46" s="201" customFormat="1" ht="15">
      <c r="A10" s="200">
        <v>4</v>
      </c>
      <c r="B10" s="271"/>
      <c r="C10" s="342"/>
      <c r="D10" s="328" t="s">
        <v>205</v>
      </c>
      <c r="E10" s="203" t="s">
        <v>151</v>
      </c>
      <c r="F10" s="337">
        <v>1997</v>
      </c>
      <c r="G10" s="289" t="s">
        <v>157</v>
      </c>
      <c r="H10" s="269">
        <v>1</v>
      </c>
      <c r="I10" s="289" t="s">
        <v>35</v>
      </c>
      <c r="J10" s="269">
        <v>6104950</v>
      </c>
      <c r="K10" s="269">
        <v>3</v>
      </c>
      <c r="L10" s="203" t="s">
        <v>293</v>
      </c>
      <c r="M10" s="268"/>
      <c r="N10" s="334" t="s">
        <v>159</v>
      </c>
      <c r="O10" s="203" t="s">
        <v>277</v>
      </c>
      <c r="P10" s="272"/>
      <c r="Q10" s="241"/>
      <c r="R10" s="202"/>
      <c r="S10" s="241"/>
      <c r="T10" s="203"/>
      <c r="U10" s="241"/>
      <c r="V10" s="203"/>
      <c r="W10" s="241"/>
      <c r="X10" s="203"/>
      <c r="Y10" s="274"/>
      <c r="Z10" s="203"/>
      <c r="AA10" s="274"/>
      <c r="AB10" s="203"/>
      <c r="AC10" s="284">
        <v>0.029305555555555557</v>
      </c>
      <c r="AD10" s="246">
        <f t="shared" si="0"/>
        <v>0</v>
      </c>
      <c r="AE10" s="282">
        <f t="shared" si="1"/>
        <v>0.029305555555555557</v>
      </c>
      <c r="AF10" s="279">
        <f t="shared" si="2"/>
        <v>0</v>
      </c>
      <c r="AG10" s="280">
        <f t="shared" si="3"/>
      </c>
      <c r="AH10" s="225">
        <v>0.0006944444444444445</v>
      </c>
      <c r="AI10" s="286">
        <f t="shared" si="4"/>
        <v>0.030000000000000002</v>
      </c>
      <c r="AJ10" s="287">
        <f t="shared" si="5"/>
        <v>0.030000000000000002</v>
      </c>
      <c r="AK10" s="204">
        <f t="shared" si="6"/>
        <v>0</v>
      </c>
      <c r="AL10" s="253">
        <f t="shared" si="7"/>
        <v>0</v>
      </c>
      <c r="AM10" s="285">
        <f t="shared" si="8"/>
        <v>0.002222222222222226</v>
      </c>
      <c r="AN10" s="234">
        <v>4</v>
      </c>
      <c r="AO10" s="235" t="e">
        <f>IF(ISNA(VLOOKUP(AN10,#REF!,2,0)),0,VLOOKUP(AN10,#REF!,2,0))</f>
        <v>#REF!</v>
      </c>
      <c r="AP10" s="257">
        <f t="shared" si="9"/>
        <v>1.08</v>
      </c>
      <c r="AQ10" s="223"/>
      <c r="AR10" s="200"/>
      <c r="AS10" s="205"/>
      <c r="AT10" s="206"/>
    </row>
    <row r="11" spans="1:46" s="201" customFormat="1" ht="15">
      <c r="A11" s="200">
        <v>5</v>
      </c>
      <c r="B11" s="271"/>
      <c r="C11" s="342"/>
      <c r="D11" s="328" t="s">
        <v>228</v>
      </c>
      <c r="E11" s="203" t="s">
        <v>147</v>
      </c>
      <c r="F11" s="337">
        <v>1998</v>
      </c>
      <c r="G11" s="289" t="s">
        <v>133</v>
      </c>
      <c r="H11" s="269">
        <v>3</v>
      </c>
      <c r="I11" s="289" t="s">
        <v>35</v>
      </c>
      <c r="J11" s="269">
        <v>6104989</v>
      </c>
      <c r="K11" s="269">
        <v>3</v>
      </c>
      <c r="L11" s="203" t="s">
        <v>295</v>
      </c>
      <c r="M11" s="268"/>
      <c r="N11" s="334" t="s">
        <v>159</v>
      </c>
      <c r="O11" s="203" t="s">
        <v>277</v>
      </c>
      <c r="P11" s="272"/>
      <c r="Q11" s="241"/>
      <c r="R11" s="202"/>
      <c r="S11" s="241"/>
      <c r="T11" s="203"/>
      <c r="U11" s="241"/>
      <c r="V11" s="203"/>
      <c r="W11" s="241"/>
      <c r="X11" s="203"/>
      <c r="Y11" s="274"/>
      <c r="Z11" s="203"/>
      <c r="AA11" s="274"/>
      <c r="AB11" s="203"/>
      <c r="AC11" s="284">
        <v>0.030381944444444444</v>
      </c>
      <c r="AD11" s="246">
        <f t="shared" si="0"/>
        <v>0</v>
      </c>
      <c r="AE11" s="282">
        <f t="shared" si="1"/>
        <v>0.030381944444444444</v>
      </c>
      <c r="AF11" s="279">
        <f t="shared" si="2"/>
        <v>0</v>
      </c>
      <c r="AG11" s="280">
        <f t="shared" si="3"/>
      </c>
      <c r="AH11" s="225">
        <v>0.00034722222222222224</v>
      </c>
      <c r="AI11" s="286">
        <f t="shared" si="4"/>
        <v>0.030729166666666665</v>
      </c>
      <c r="AJ11" s="287">
        <f t="shared" si="5"/>
        <v>0.030729166666666665</v>
      </c>
      <c r="AK11" s="204">
        <f t="shared" si="6"/>
        <v>0</v>
      </c>
      <c r="AL11" s="253">
        <f t="shared" si="7"/>
        <v>0</v>
      </c>
      <c r="AM11" s="285">
        <f t="shared" si="8"/>
        <v>0.002951388888888889</v>
      </c>
      <c r="AN11" s="234">
        <v>5</v>
      </c>
      <c r="AO11" s="235" t="e">
        <f>IF(ISNA(VLOOKUP(AN11,#REF!,2,0)),0,VLOOKUP(AN11,#REF!,2,0))</f>
        <v>#REF!</v>
      </c>
      <c r="AP11" s="257">
        <f t="shared" si="9"/>
        <v>1.10625</v>
      </c>
      <c r="AQ11" s="223"/>
      <c r="AR11" s="200"/>
      <c r="AS11" s="205"/>
      <c r="AT11" s="206"/>
    </row>
    <row r="12" spans="1:46" s="201" customFormat="1" ht="15">
      <c r="A12" s="200">
        <v>12</v>
      </c>
      <c r="B12" s="270"/>
      <c r="C12" s="342"/>
      <c r="D12" s="328" t="s">
        <v>194</v>
      </c>
      <c r="E12" s="291" t="s">
        <v>144</v>
      </c>
      <c r="F12" s="329">
        <v>1998</v>
      </c>
      <c r="G12" s="399" t="s">
        <v>133</v>
      </c>
      <c r="H12" s="269">
        <v>3</v>
      </c>
      <c r="I12" s="290" t="s">
        <v>35</v>
      </c>
      <c r="J12" s="269">
        <v>6104982</v>
      </c>
      <c r="K12" s="269">
        <v>5</v>
      </c>
      <c r="L12" s="291" t="s">
        <v>278</v>
      </c>
      <c r="M12" s="268"/>
      <c r="N12" s="333" t="s">
        <v>278</v>
      </c>
      <c r="O12" s="333" t="s">
        <v>279</v>
      </c>
      <c r="P12" s="272"/>
      <c r="Q12" s="241"/>
      <c r="R12" s="202"/>
      <c r="S12" s="241"/>
      <c r="T12" s="203"/>
      <c r="U12" s="241"/>
      <c r="V12" s="203"/>
      <c r="W12" s="241"/>
      <c r="X12" s="203"/>
      <c r="Y12" s="274"/>
      <c r="Z12" s="203"/>
      <c r="AA12" s="274"/>
      <c r="AB12" s="203"/>
      <c r="AC12" s="252">
        <v>0.0372337962962963</v>
      </c>
      <c r="AD12" s="246">
        <f t="shared" si="0"/>
        <v>0</v>
      </c>
      <c r="AE12" s="282">
        <f t="shared" si="1"/>
        <v>0.0372337962962963</v>
      </c>
      <c r="AF12" s="279">
        <f t="shared" si="2"/>
        <v>0</v>
      </c>
      <c r="AG12" s="280">
        <f t="shared" si="3"/>
      </c>
      <c r="AH12" s="225"/>
      <c r="AI12" s="286">
        <f t="shared" si="4"/>
        <v>0.0372337962962963</v>
      </c>
      <c r="AJ12" s="287">
        <f t="shared" si="5"/>
        <v>0.0372337962962963</v>
      </c>
      <c r="AK12" s="204">
        <f t="shared" si="6"/>
        <v>0</v>
      </c>
      <c r="AL12" s="253">
        <f t="shared" si="7"/>
        <v>0</v>
      </c>
      <c r="AM12" s="285">
        <f t="shared" si="8"/>
        <v>0.009456018518518523</v>
      </c>
      <c r="AN12" s="234">
        <v>6</v>
      </c>
      <c r="AO12" s="235" t="e">
        <f>IF(ISNA(VLOOKUP(AN12,#REF!,2,0)),0,VLOOKUP(AN12,#REF!,2,0))</f>
        <v>#REF!</v>
      </c>
      <c r="AP12" s="257">
        <f t="shared" si="9"/>
        <v>1.3404166666666668</v>
      </c>
      <c r="AQ12" s="223"/>
      <c r="AR12" s="200"/>
      <c r="AS12" s="205"/>
      <c r="AT12" s="206"/>
    </row>
    <row r="13" spans="1:46" s="201" customFormat="1" ht="15">
      <c r="A13" s="200">
        <v>6</v>
      </c>
      <c r="B13" s="271"/>
      <c r="C13" s="342"/>
      <c r="D13" s="328" t="s">
        <v>223</v>
      </c>
      <c r="E13" s="334" t="s">
        <v>148</v>
      </c>
      <c r="F13" s="337">
        <v>1997</v>
      </c>
      <c r="G13" s="289" t="s">
        <v>157</v>
      </c>
      <c r="H13" s="269">
        <v>1</v>
      </c>
      <c r="I13" s="337" t="s">
        <v>35</v>
      </c>
      <c r="J13" s="269">
        <v>6104956</v>
      </c>
      <c r="K13" s="269">
        <v>3</v>
      </c>
      <c r="L13" s="203" t="s">
        <v>294</v>
      </c>
      <c r="M13" s="268"/>
      <c r="N13" s="334" t="s">
        <v>159</v>
      </c>
      <c r="O13" s="203" t="s">
        <v>277</v>
      </c>
      <c r="P13" s="272"/>
      <c r="Q13" s="241"/>
      <c r="R13" s="202"/>
      <c r="S13" s="241"/>
      <c r="T13" s="203"/>
      <c r="U13" s="241"/>
      <c r="V13" s="203"/>
      <c r="W13" s="241"/>
      <c r="X13" s="203"/>
      <c r="Y13" s="274"/>
      <c r="Z13" s="203"/>
      <c r="AA13" s="274"/>
      <c r="AB13" s="203"/>
      <c r="AC13" s="284">
        <v>0.03775462962962963</v>
      </c>
      <c r="AD13" s="246">
        <f t="shared" si="0"/>
        <v>0</v>
      </c>
      <c r="AE13" s="282">
        <f t="shared" si="1"/>
        <v>0.03775462962962963</v>
      </c>
      <c r="AF13" s="279">
        <f t="shared" si="2"/>
        <v>0</v>
      </c>
      <c r="AG13" s="280">
        <f t="shared" si="3"/>
      </c>
      <c r="AH13" s="225"/>
      <c r="AI13" s="286">
        <f t="shared" si="4"/>
        <v>0.03775462962962963</v>
      </c>
      <c r="AJ13" s="287">
        <f t="shared" si="5"/>
        <v>0.03775462962962963</v>
      </c>
      <c r="AK13" s="204">
        <f t="shared" si="6"/>
        <v>0</v>
      </c>
      <c r="AL13" s="253">
        <f t="shared" si="7"/>
        <v>0</v>
      </c>
      <c r="AM13" s="285">
        <f t="shared" si="8"/>
        <v>0.009976851851851855</v>
      </c>
      <c r="AN13" s="234">
        <v>7</v>
      </c>
      <c r="AO13" s="235" t="e">
        <f>IF(ISNA(VLOOKUP(AN13,#REF!,2,0)),0,VLOOKUP(AN13,#REF!,2,0))</f>
        <v>#REF!</v>
      </c>
      <c r="AP13" s="257">
        <f t="shared" si="9"/>
        <v>1.3591666666666669</v>
      </c>
      <c r="AQ13" s="223"/>
      <c r="AR13" s="200"/>
      <c r="AS13" s="205"/>
      <c r="AT13" s="206"/>
    </row>
    <row r="14" spans="1:46" s="201" customFormat="1" ht="15">
      <c r="A14" s="200">
        <v>7</v>
      </c>
      <c r="B14" s="271"/>
      <c r="C14" s="342"/>
      <c r="D14" s="328" t="s">
        <v>226</v>
      </c>
      <c r="E14" s="333" t="s">
        <v>227</v>
      </c>
      <c r="F14" s="330">
        <v>1998</v>
      </c>
      <c r="G14" s="399" t="s">
        <v>133</v>
      </c>
      <c r="H14" s="269">
        <v>3</v>
      </c>
      <c r="I14" s="333" t="s">
        <v>35</v>
      </c>
      <c r="J14" s="269">
        <v>6104971</v>
      </c>
      <c r="K14" s="269">
        <v>5</v>
      </c>
      <c r="L14" s="333" t="s">
        <v>278</v>
      </c>
      <c r="M14" s="268"/>
      <c r="N14" s="333" t="s">
        <v>278</v>
      </c>
      <c r="O14" s="333" t="s">
        <v>279</v>
      </c>
      <c r="P14" s="272"/>
      <c r="Q14" s="241"/>
      <c r="R14" s="202"/>
      <c r="S14" s="241"/>
      <c r="T14" s="203"/>
      <c r="U14" s="241"/>
      <c r="V14" s="203" t="s">
        <v>289</v>
      </c>
      <c r="W14" s="241"/>
      <c r="X14" s="203"/>
      <c r="Y14" s="274"/>
      <c r="Z14" s="203"/>
      <c r="AA14" s="274"/>
      <c r="AB14" s="203"/>
      <c r="AC14" s="284">
        <v>0.03466435185185185</v>
      </c>
      <c r="AD14" s="246">
        <f t="shared" si="0"/>
        <v>0</v>
      </c>
      <c r="AE14" s="282">
        <f t="shared" si="1"/>
        <v>0.03466435185185185</v>
      </c>
      <c r="AF14" s="279">
        <f t="shared" si="2"/>
        <v>1</v>
      </c>
      <c r="AG14" s="280">
        <f t="shared" si="3"/>
        <v>0.020833333333333332</v>
      </c>
      <c r="AH14" s="225"/>
      <c r="AI14" s="286">
        <f t="shared" si="4"/>
        <v>0.05549768518518518</v>
      </c>
      <c r="AJ14" s="287">
        <f t="shared" si="5"/>
        <v>0.05549768518518518</v>
      </c>
      <c r="AK14" s="204">
        <f t="shared" si="6"/>
        <v>0</v>
      </c>
      <c r="AL14" s="253">
        <f t="shared" si="7"/>
        <v>1</v>
      </c>
      <c r="AM14" s="285">
        <f t="shared" si="8"/>
        <v>0.0277199074074074</v>
      </c>
      <c r="AN14" s="234">
        <v>8</v>
      </c>
      <c r="AO14" s="235" t="e">
        <f>IF(ISNA(VLOOKUP(AN14,#REF!,2,0)),0,VLOOKUP(AN14,#REF!,2,0))</f>
        <v>#REF!</v>
      </c>
      <c r="AP14" s="257">
        <f t="shared" si="9"/>
        <v>1.9979166666666666</v>
      </c>
      <c r="AQ14" s="223"/>
      <c r="AR14" s="200"/>
      <c r="AS14" s="205"/>
      <c r="AT14" s="206"/>
    </row>
    <row r="15" spans="1:46" s="201" customFormat="1" ht="15">
      <c r="A15" s="200">
        <v>8</v>
      </c>
      <c r="B15" s="270"/>
      <c r="C15" s="342" t="s">
        <v>287</v>
      </c>
      <c r="D15" s="328" t="s">
        <v>213</v>
      </c>
      <c r="E15" s="291" t="s">
        <v>214</v>
      </c>
      <c r="F15" s="329">
        <v>1998</v>
      </c>
      <c r="G15" s="399" t="s">
        <v>157</v>
      </c>
      <c r="H15" s="269">
        <v>1</v>
      </c>
      <c r="I15" s="290" t="s">
        <v>35</v>
      </c>
      <c r="J15" s="269">
        <v>6104975</v>
      </c>
      <c r="K15" s="269">
        <v>10</v>
      </c>
      <c r="L15" s="291" t="s">
        <v>313</v>
      </c>
      <c r="M15" s="268"/>
      <c r="N15" s="291" t="s">
        <v>275</v>
      </c>
      <c r="O15" s="291" t="s">
        <v>276</v>
      </c>
      <c r="P15" s="272"/>
      <c r="Q15" s="241"/>
      <c r="R15" s="202" t="s">
        <v>289</v>
      </c>
      <c r="S15" s="241"/>
      <c r="T15" s="203"/>
      <c r="U15" s="241"/>
      <c r="V15" s="203"/>
      <c r="W15" s="241"/>
      <c r="X15" s="203"/>
      <c r="Y15" s="274"/>
      <c r="Z15" s="203"/>
      <c r="AA15" s="274"/>
      <c r="AB15" s="203"/>
      <c r="AC15" s="284">
        <v>0.03597222222222222</v>
      </c>
      <c r="AD15" s="246">
        <f t="shared" si="0"/>
        <v>0</v>
      </c>
      <c r="AE15" s="282">
        <f t="shared" si="1"/>
        <v>0.03597222222222222</v>
      </c>
      <c r="AF15" s="279">
        <f t="shared" si="2"/>
        <v>1</v>
      </c>
      <c r="AG15" s="280">
        <f t="shared" si="3"/>
        <v>0.020833333333333332</v>
      </c>
      <c r="AH15" s="225"/>
      <c r="AI15" s="286">
        <f t="shared" si="4"/>
        <v>0.056805555555555554</v>
      </c>
      <c r="AJ15" s="287">
        <f t="shared" si="5"/>
        <v>0.056805555555555554</v>
      </c>
      <c r="AK15" s="204">
        <f t="shared" si="6"/>
        <v>0</v>
      </c>
      <c r="AL15" s="253">
        <f t="shared" si="7"/>
        <v>1</v>
      </c>
      <c r="AM15" s="285">
        <f t="shared" si="8"/>
        <v>0.029027777777777777</v>
      </c>
      <c r="AN15" s="234">
        <v>9</v>
      </c>
      <c r="AO15" s="235" t="e">
        <f>IF(ISNA(VLOOKUP(AN15,#REF!,2,0)),0,VLOOKUP(AN15,#REF!,2,0))</f>
        <v>#REF!</v>
      </c>
      <c r="AP15" s="257">
        <f t="shared" si="9"/>
        <v>2.045</v>
      </c>
      <c r="AQ15" s="223"/>
      <c r="AR15" s="200"/>
      <c r="AS15" s="205"/>
      <c r="AT15" s="206"/>
    </row>
    <row r="16" spans="1:46" s="201" customFormat="1" ht="15">
      <c r="A16" s="200">
        <v>9</v>
      </c>
      <c r="B16" s="270"/>
      <c r="C16" s="342"/>
      <c r="D16" s="328" t="s">
        <v>199</v>
      </c>
      <c r="E16" s="291" t="s">
        <v>200</v>
      </c>
      <c r="F16" s="329">
        <v>1998</v>
      </c>
      <c r="G16" s="399" t="s">
        <v>157</v>
      </c>
      <c r="H16" s="269">
        <v>1</v>
      </c>
      <c r="I16" s="290" t="s">
        <v>35</v>
      </c>
      <c r="J16" s="269">
        <v>6104973</v>
      </c>
      <c r="K16" s="269">
        <v>10</v>
      </c>
      <c r="L16" s="291" t="s">
        <v>290</v>
      </c>
      <c r="M16" s="268"/>
      <c r="N16" s="291" t="s">
        <v>275</v>
      </c>
      <c r="O16" s="291" t="s">
        <v>276</v>
      </c>
      <c r="P16" s="272"/>
      <c r="Q16" s="241"/>
      <c r="R16" s="202" t="s">
        <v>289</v>
      </c>
      <c r="S16" s="241"/>
      <c r="T16" s="203"/>
      <c r="U16" s="241"/>
      <c r="V16" s="203"/>
      <c r="W16" s="241"/>
      <c r="X16" s="203"/>
      <c r="Y16" s="274"/>
      <c r="Z16" s="203"/>
      <c r="AA16" s="274"/>
      <c r="AB16" s="203"/>
      <c r="AC16" s="284">
        <v>0.040185185185185185</v>
      </c>
      <c r="AD16" s="246">
        <f t="shared" si="0"/>
        <v>0</v>
      </c>
      <c r="AE16" s="282">
        <f t="shared" si="1"/>
        <v>0.040185185185185185</v>
      </c>
      <c r="AF16" s="279">
        <f t="shared" si="2"/>
        <v>1</v>
      </c>
      <c r="AG16" s="280">
        <f t="shared" si="3"/>
        <v>0.020833333333333332</v>
      </c>
      <c r="AH16" s="225"/>
      <c r="AI16" s="286">
        <f t="shared" si="4"/>
        <v>0.061018518518518514</v>
      </c>
      <c r="AJ16" s="287">
        <f t="shared" si="5"/>
        <v>0.061018518518518514</v>
      </c>
      <c r="AK16" s="204">
        <f t="shared" si="6"/>
        <v>0</v>
      </c>
      <c r="AL16" s="253">
        <f t="shared" si="7"/>
        <v>1</v>
      </c>
      <c r="AM16" s="285">
        <f t="shared" si="8"/>
        <v>0.03324074074074074</v>
      </c>
      <c r="AN16" s="234">
        <v>10</v>
      </c>
      <c r="AO16" s="235" t="e">
        <f>IF(ISNA(VLOOKUP(AN16,#REF!,2,0)),0,VLOOKUP(AN16,#REF!,2,0))</f>
        <v>#REF!</v>
      </c>
      <c r="AP16" s="257">
        <f t="shared" si="9"/>
        <v>2.1966666666666668</v>
      </c>
      <c r="AQ16" s="223"/>
      <c r="AR16" s="200"/>
      <c r="AS16" s="205"/>
      <c r="AT16" s="262"/>
    </row>
    <row r="17" spans="1:46" s="201" customFormat="1" ht="15">
      <c r="A17" s="200">
        <v>10</v>
      </c>
      <c r="B17" s="271"/>
      <c r="C17" s="342" t="s">
        <v>287</v>
      </c>
      <c r="D17" s="328" t="s">
        <v>224</v>
      </c>
      <c r="E17" s="291" t="s">
        <v>225</v>
      </c>
      <c r="F17" s="329">
        <v>1996</v>
      </c>
      <c r="G17" s="399" t="s">
        <v>157</v>
      </c>
      <c r="H17" s="269">
        <v>1</v>
      </c>
      <c r="I17" s="290" t="s">
        <v>35</v>
      </c>
      <c r="J17" s="269">
        <v>6104964</v>
      </c>
      <c r="K17" s="269">
        <v>10</v>
      </c>
      <c r="L17" s="291" t="s">
        <v>296</v>
      </c>
      <c r="M17" s="268"/>
      <c r="N17" s="291" t="s">
        <v>275</v>
      </c>
      <c r="O17" s="291" t="s">
        <v>276</v>
      </c>
      <c r="P17" s="272"/>
      <c r="Q17" s="241"/>
      <c r="R17" s="202"/>
      <c r="S17" s="241"/>
      <c r="T17" s="203" t="s">
        <v>289</v>
      </c>
      <c r="U17" s="241"/>
      <c r="V17" s="203" t="s">
        <v>289</v>
      </c>
      <c r="W17" s="241"/>
      <c r="X17" s="203"/>
      <c r="Y17" s="274"/>
      <c r="Z17" s="203"/>
      <c r="AA17" s="274"/>
      <c r="AB17" s="203"/>
      <c r="AC17" s="284">
        <v>0.030671296296296294</v>
      </c>
      <c r="AD17" s="246">
        <f t="shared" si="0"/>
        <v>0</v>
      </c>
      <c r="AE17" s="282">
        <f t="shared" si="1"/>
        <v>0.030671296296296294</v>
      </c>
      <c r="AF17" s="279">
        <f t="shared" si="2"/>
        <v>2</v>
      </c>
      <c r="AG17" s="280">
        <f t="shared" si="3"/>
        <v>0.041666666666666664</v>
      </c>
      <c r="AH17" s="225"/>
      <c r="AI17" s="286">
        <f t="shared" si="4"/>
        <v>0.07233796296296297</v>
      </c>
      <c r="AJ17" s="287">
        <f t="shared" si="5"/>
        <v>0.07233796296296297</v>
      </c>
      <c r="AK17" s="204">
        <f t="shared" si="6"/>
        <v>0</v>
      </c>
      <c r="AL17" s="253">
        <f t="shared" si="7"/>
        <v>2</v>
      </c>
      <c r="AM17" s="285">
        <f t="shared" si="8"/>
        <v>0.04456018518518519</v>
      </c>
      <c r="AN17" s="234">
        <v>11</v>
      </c>
      <c r="AO17" s="235" t="e">
        <f>IF(ISNA(VLOOKUP(AN17,#REF!,2,0)),0,VLOOKUP(AN17,#REF!,2,0))</f>
        <v>#REF!</v>
      </c>
      <c r="AP17" s="257">
        <f t="shared" si="9"/>
        <v>2.604166666666667</v>
      </c>
      <c r="AQ17" s="223"/>
      <c r="AR17" s="200"/>
      <c r="AS17" s="205"/>
      <c r="AT17" s="206"/>
    </row>
    <row r="18" spans="1:46" s="201" customFormat="1" ht="15">
      <c r="A18" s="200">
        <v>11</v>
      </c>
      <c r="B18" s="271"/>
      <c r="C18" s="342"/>
      <c r="D18" s="328" t="s">
        <v>244</v>
      </c>
      <c r="E18" s="291" t="s">
        <v>245</v>
      </c>
      <c r="F18" s="329">
        <v>1997</v>
      </c>
      <c r="G18" s="399" t="s">
        <v>133</v>
      </c>
      <c r="H18" s="269">
        <v>3</v>
      </c>
      <c r="I18" s="290" t="s">
        <v>35</v>
      </c>
      <c r="J18" s="269"/>
      <c r="K18" s="269">
        <v>9</v>
      </c>
      <c r="L18" s="291" t="s">
        <v>283</v>
      </c>
      <c r="M18" s="339"/>
      <c r="N18" s="338" t="s">
        <v>283</v>
      </c>
      <c r="O18" s="338" t="s">
        <v>284</v>
      </c>
      <c r="P18" s="272"/>
      <c r="Q18" s="241"/>
      <c r="R18" s="202" t="s">
        <v>289</v>
      </c>
      <c r="S18" s="241"/>
      <c r="T18" s="203"/>
      <c r="U18" s="241"/>
      <c r="V18" s="203"/>
      <c r="W18" s="241"/>
      <c r="X18" s="203" t="s">
        <v>289</v>
      </c>
      <c r="Y18" s="274"/>
      <c r="Z18" s="203"/>
      <c r="AA18" s="274"/>
      <c r="AB18" s="203"/>
      <c r="AC18" s="252">
        <v>0.04164351851851852</v>
      </c>
      <c r="AD18" s="246">
        <f t="shared" si="0"/>
        <v>0</v>
      </c>
      <c r="AE18" s="282">
        <f t="shared" si="1"/>
        <v>0.04164351851851852</v>
      </c>
      <c r="AF18" s="279">
        <f t="shared" si="2"/>
        <v>2</v>
      </c>
      <c r="AG18" s="280">
        <f t="shared" si="3"/>
        <v>0.041666666666666664</v>
      </c>
      <c r="AH18" s="225"/>
      <c r="AI18" s="286">
        <f t="shared" si="4"/>
        <v>0.08331018518518518</v>
      </c>
      <c r="AJ18" s="287">
        <f t="shared" si="5"/>
        <v>0.08331018518518518</v>
      </c>
      <c r="AK18" s="204">
        <f t="shared" si="6"/>
        <v>0</v>
      </c>
      <c r="AL18" s="253">
        <f t="shared" si="7"/>
        <v>2</v>
      </c>
      <c r="AM18" s="285">
        <f t="shared" si="8"/>
        <v>0.055532407407407405</v>
      </c>
      <c r="AN18" s="234">
        <v>12</v>
      </c>
      <c r="AO18" s="235" t="e">
        <f>IF(ISNA(VLOOKUP(AN18,#REF!,2,0)),0,VLOOKUP(AN18,#REF!,2,0))</f>
        <v>#REF!</v>
      </c>
      <c r="AP18" s="257">
        <f t="shared" si="9"/>
        <v>2.9991666666666665</v>
      </c>
      <c r="AQ18" s="223"/>
      <c r="AR18" s="200"/>
      <c r="AS18" s="205"/>
      <c r="AT18" s="206"/>
    </row>
    <row r="19" spans="1:46" s="201" customFormat="1" ht="15">
      <c r="A19" s="200">
        <v>13</v>
      </c>
      <c r="B19" s="271"/>
      <c r="C19" s="342"/>
      <c r="D19" s="328" t="s">
        <v>264</v>
      </c>
      <c r="E19" s="291" t="s">
        <v>265</v>
      </c>
      <c r="F19" s="329">
        <v>1997</v>
      </c>
      <c r="G19" s="399" t="s">
        <v>133</v>
      </c>
      <c r="H19" s="269">
        <v>3</v>
      </c>
      <c r="I19" s="290" t="s">
        <v>35</v>
      </c>
      <c r="J19" s="269"/>
      <c r="K19" s="269">
        <v>9</v>
      </c>
      <c r="L19" s="291" t="s">
        <v>283</v>
      </c>
      <c r="M19" s="339"/>
      <c r="N19" s="338" t="s">
        <v>283</v>
      </c>
      <c r="O19" s="338" t="s">
        <v>284</v>
      </c>
      <c r="P19" s="272"/>
      <c r="Q19" s="241"/>
      <c r="R19" s="202" t="s">
        <v>289</v>
      </c>
      <c r="S19" s="241"/>
      <c r="T19" s="203"/>
      <c r="U19" s="241"/>
      <c r="V19" s="203" t="s">
        <v>289</v>
      </c>
      <c r="W19" s="241"/>
      <c r="X19" s="203" t="s">
        <v>289</v>
      </c>
      <c r="Y19" s="274"/>
      <c r="Z19" s="203"/>
      <c r="AA19" s="274"/>
      <c r="AB19" s="203"/>
      <c r="AC19" s="252">
        <v>0.04148148148148148</v>
      </c>
      <c r="AD19" s="246">
        <f t="shared" si="0"/>
        <v>0</v>
      </c>
      <c r="AE19" s="282">
        <f t="shared" si="1"/>
        <v>0.04148148148148148</v>
      </c>
      <c r="AF19" s="279">
        <f t="shared" si="2"/>
        <v>3</v>
      </c>
      <c r="AG19" s="280">
        <f t="shared" si="3"/>
        <v>0.0625</v>
      </c>
      <c r="AH19" s="225"/>
      <c r="AI19" s="286">
        <f t="shared" si="4"/>
        <v>0.10398148148148148</v>
      </c>
      <c r="AJ19" s="287">
        <f t="shared" si="5"/>
        <v>0.10398148148148148</v>
      </c>
      <c r="AK19" s="204">
        <f t="shared" si="6"/>
        <v>0</v>
      </c>
      <c r="AL19" s="253">
        <f t="shared" si="7"/>
        <v>3</v>
      </c>
      <c r="AM19" s="285">
        <f t="shared" si="8"/>
        <v>0.0762037037037037</v>
      </c>
      <c r="AN19" s="234">
        <v>13</v>
      </c>
      <c r="AO19" s="235" t="e">
        <f>IF(ISNA(VLOOKUP(AN19,#REF!,2,0)),0,VLOOKUP(AN19,#REF!,2,0))</f>
        <v>#REF!</v>
      </c>
      <c r="AP19" s="257">
        <f t="shared" si="9"/>
        <v>3.7433333333333336</v>
      </c>
      <c r="AQ19" s="223"/>
      <c r="AR19" s="200"/>
      <c r="AS19" s="205"/>
      <c r="AT19" s="206"/>
    </row>
    <row r="20" spans="1:46" s="201" customFormat="1" ht="15">
      <c r="A20" s="200">
        <v>14</v>
      </c>
      <c r="B20" s="270"/>
      <c r="C20" s="342"/>
      <c r="D20" s="328" t="s">
        <v>231</v>
      </c>
      <c r="E20" s="291" t="s">
        <v>232</v>
      </c>
      <c r="F20" s="329">
        <v>1998</v>
      </c>
      <c r="G20" s="399" t="s">
        <v>133</v>
      </c>
      <c r="H20" s="269">
        <v>3</v>
      </c>
      <c r="I20" s="290" t="s">
        <v>35</v>
      </c>
      <c r="J20" s="269">
        <v>6104970</v>
      </c>
      <c r="K20" s="269">
        <v>11</v>
      </c>
      <c r="L20" s="291" t="s">
        <v>291</v>
      </c>
      <c r="M20" s="268"/>
      <c r="N20" s="291" t="s">
        <v>160</v>
      </c>
      <c r="O20" s="291" t="s">
        <v>280</v>
      </c>
      <c r="P20" s="272"/>
      <c r="Q20" s="241"/>
      <c r="R20" s="202" t="s">
        <v>289</v>
      </c>
      <c r="S20" s="241"/>
      <c r="T20" s="203" t="s">
        <v>289</v>
      </c>
      <c r="U20" s="241"/>
      <c r="V20" s="203"/>
      <c r="W20" s="241"/>
      <c r="X20" s="203" t="s">
        <v>289</v>
      </c>
      <c r="Y20" s="274"/>
      <c r="Z20" s="203"/>
      <c r="AA20" s="274"/>
      <c r="AB20" s="203"/>
      <c r="AC20" s="225">
        <v>0.04253472222222222</v>
      </c>
      <c r="AD20" s="246">
        <f t="shared" si="0"/>
        <v>0</v>
      </c>
      <c r="AE20" s="282">
        <f t="shared" si="1"/>
        <v>0.04253472222222222</v>
      </c>
      <c r="AF20" s="279">
        <f t="shared" si="2"/>
        <v>3</v>
      </c>
      <c r="AG20" s="280">
        <f t="shared" si="3"/>
        <v>0.0625</v>
      </c>
      <c r="AH20" s="225"/>
      <c r="AI20" s="286">
        <f t="shared" si="4"/>
        <v>0.10503472222222221</v>
      </c>
      <c r="AJ20" s="287">
        <f t="shared" si="5"/>
        <v>0.10503472222222221</v>
      </c>
      <c r="AK20" s="204">
        <f t="shared" si="6"/>
        <v>0</v>
      </c>
      <c r="AL20" s="253">
        <f t="shared" si="7"/>
        <v>3</v>
      </c>
      <c r="AM20" s="285">
        <f t="shared" si="8"/>
        <v>0.07725694444444443</v>
      </c>
      <c r="AN20" s="234">
        <v>14</v>
      </c>
      <c r="AO20" s="235" t="e">
        <f>IF(ISNA(VLOOKUP(AN20,#REF!,2,0)),0,VLOOKUP(AN20,#REF!,2,0))</f>
        <v>#REF!</v>
      </c>
      <c r="AP20" s="257">
        <f t="shared" si="9"/>
        <v>3.7812499999999996</v>
      </c>
      <c r="AQ20" s="223"/>
      <c r="AR20" s="200"/>
      <c r="AS20" s="205"/>
      <c r="AT20" s="206"/>
    </row>
    <row r="21" spans="1:46" s="201" customFormat="1" ht="15">
      <c r="A21" s="200">
        <v>15</v>
      </c>
      <c r="B21" s="270"/>
      <c r="C21" s="342" t="s">
        <v>287</v>
      </c>
      <c r="D21" s="328" t="s">
        <v>260</v>
      </c>
      <c r="E21" s="291" t="s">
        <v>261</v>
      </c>
      <c r="F21" s="329">
        <v>1997</v>
      </c>
      <c r="G21" s="399" t="s">
        <v>133</v>
      </c>
      <c r="H21" s="269">
        <v>3</v>
      </c>
      <c r="I21" s="290" t="s">
        <v>35</v>
      </c>
      <c r="J21" s="269">
        <v>6104991</v>
      </c>
      <c r="K21" s="269">
        <v>11</v>
      </c>
      <c r="L21" s="291" t="s">
        <v>297</v>
      </c>
      <c r="M21" s="339"/>
      <c r="N21" s="338" t="s">
        <v>160</v>
      </c>
      <c r="O21" s="338" t="s">
        <v>280</v>
      </c>
      <c r="P21" s="272"/>
      <c r="Q21" s="241"/>
      <c r="R21" s="202"/>
      <c r="S21" s="241"/>
      <c r="T21" s="203" t="s">
        <v>289</v>
      </c>
      <c r="U21" s="241"/>
      <c r="V21" s="203" t="s">
        <v>289</v>
      </c>
      <c r="W21" s="241"/>
      <c r="X21" s="203" t="s">
        <v>289</v>
      </c>
      <c r="Y21" s="274"/>
      <c r="Z21" s="203"/>
      <c r="AA21" s="274"/>
      <c r="AB21" s="203"/>
      <c r="AC21" s="252">
        <v>0.05005787037037037</v>
      </c>
      <c r="AD21" s="246">
        <f t="shared" si="0"/>
        <v>0</v>
      </c>
      <c r="AE21" s="282">
        <f t="shared" si="1"/>
        <v>0.05005787037037037</v>
      </c>
      <c r="AF21" s="279">
        <f t="shared" si="2"/>
        <v>3</v>
      </c>
      <c r="AG21" s="280">
        <f t="shared" si="3"/>
        <v>0.0625</v>
      </c>
      <c r="AH21" s="225"/>
      <c r="AI21" s="286">
        <f t="shared" si="4"/>
        <v>0.11255787037037038</v>
      </c>
      <c r="AJ21" s="287">
        <f t="shared" si="5"/>
        <v>0.11255787037037038</v>
      </c>
      <c r="AK21" s="204">
        <f t="shared" si="6"/>
        <v>0</v>
      </c>
      <c r="AL21" s="253">
        <f t="shared" si="7"/>
        <v>3</v>
      </c>
      <c r="AM21" s="285">
        <f t="shared" si="8"/>
        <v>0.0847800925925926</v>
      </c>
      <c r="AN21" s="234">
        <v>15</v>
      </c>
      <c r="AO21" s="235" t="e">
        <f>IF(ISNA(VLOOKUP(AN21,#REF!,2,0)),0,VLOOKUP(AN21,#REF!,2,0))</f>
        <v>#REF!</v>
      </c>
      <c r="AP21" s="257">
        <f t="shared" si="9"/>
        <v>4.052083333333334</v>
      </c>
      <c r="AQ21" s="223"/>
      <c r="AR21" s="200"/>
      <c r="AS21" s="205"/>
      <c r="AT21" s="206"/>
    </row>
    <row r="22" spans="1:46" s="201" customFormat="1" ht="15">
      <c r="A22" s="200">
        <v>16</v>
      </c>
      <c r="B22" s="270"/>
      <c r="C22" s="342"/>
      <c r="D22" s="328" t="s">
        <v>181</v>
      </c>
      <c r="E22" s="291" t="s">
        <v>182</v>
      </c>
      <c r="F22" s="329">
        <v>1997</v>
      </c>
      <c r="G22" s="399" t="s">
        <v>157</v>
      </c>
      <c r="H22" s="269">
        <v>1</v>
      </c>
      <c r="I22" s="290" t="s">
        <v>35</v>
      </c>
      <c r="J22" s="269">
        <v>6104984</v>
      </c>
      <c r="K22" s="269">
        <v>13</v>
      </c>
      <c r="L22" s="291" t="s">
        <v>292</v>
      </c>
      <c r="M22" s="268"/>
      <c r="N22" s="291" t="s">
        <v>273</v>
      </c>
      <c r="O22" s="291" t="s">
        <v>274</v>
      </c>
      <c r="P22" s="272"/>
      <c r="Q22" s="241"/>
      <c r="R22" s="202" t="s">
        <v>289</v>
      </c>
      <c r="S22" s="241"/>
      <c r="T22" s="203" t="s">
        <v>289</v>
      </c>
      <c r="U22" s="241"/>
      <c r="V22" s="203" t="s">
        <v>289</v>
      </c>
      <c r="W22" s="241"/>
      <c r="X22" s="203"/>
      <c r="Y22" s="274"/>
      <c r="Z22" s="203"/>
      <c r="AA22" s="274"/>
      <c r="AB22" s="203"/>
      <c r="AC22" s="252">
        <v>0.06150462962962963</v>
      </c>
      <c r="AD22" s="246">
        <f t="shared" si="0"/>
        <v>0</v>
      </c>
      <c r="AE22" s="282">
        <f t="shared" si="1"/>
        <v>0.06150462962962963</v>
      </c>
      <c r="AF22" s="279">
        <f t="shared" si="2"/>
        <v>3</v>
      </c>
      <c r="AG22" s="280">
        <f t="shared" si="3"/>
        <v>0.0625</v>
      </c>
      <c r="AH22" s="225"/>
      <c r="AI22" s="286">
        <f t="shared" si="4"/>
        <v>0.12400462962962963</v>
      </c>
      <c r="AJ22" s="287">
        <f t="shared" si="5"/>
        <v>0.12400462962962963</v>
      </c>
      <c r="AK22" s="204">
        <f t="shared" si="6"/>
        <v>0</v>
      </c>
      <c r="AL22" s="253">
        <f t="shared" si="7"/>
        <v>3</v>
      </c>
      <c r="AM22" s="285">
        <f t="shared" si="8"/>
        <v>0.09622685185185186</v>
      </c>
      <c r="AN22" s="234">
        <v>16</v>
      </c>
      <c r="AO22" s="235" t="e">
        <f>IF(ISNA(VLOOKUP(AN22,#REF!,2,0)),0,VLOOKUP(AN22,#REF!,2,0))</f>
        <v>#REF!</v>
      </c>
      <c r="AP22" s="257">
        <f t="shared" si="9"/>
        <v>4.464166666666667</v>
      </c>
      <c r="AQ22" s="223"/>
      <c r="AR22" s="200"/>
      <c r="AS22" s="205"/>
      <c r="AT22" s="206"/>
    </row>
    <row r="23" spans="1:46" s="201" customFormat="1" ht="15">
      <c r="A23" s="200">
        <v>17</v>
      </c>
      <c r="B23" s="271"/>
      <c r="C23" s="342"/>
      <c r="D23" s="328" t="s">
        <v>248</v>
      </c>
      <c r="E23" s="291" t="s">
        <v>249</v>
      </c>
      <c r="F23" s="329">
        <v>1996</v>
      </c>
      <c r="G23" s="399" t="s">
        <v>157</v>
      </c>
      <c r="H23" s="269">
        <v>1</v>
      </c>
      <c r="I23" s="290" t="s">
        <v>35</v>
      </c>
      <c r="J23" s="269"/>
      <c r="K23" s="269">
        <v>12</v>
      </c>
      <c r="L23" s="291" t="s">
        <v>302</v>
      </c>
      <c r="M23" s="339"/>
      <c r="N23" s="338" t="s">
        <v>281</v>
      </c>
      <c r="O23" s="338" t="s">
        <v>282</v>
      </c>
      <c r="P23" s="272"/>
      <c r="Q23" s="241"/>
      <c r="R23" s="202" t="s">
        <v>289</v>
      </c>
      <c r="S23" s="241"/>
      <c r="T23" s="203" t="s">
        <v>289</v>
      </c>
      <c r="U23" s="241"/>
      <c r="V23" s="203" t="s">
        <v>289</v>
      </c>
      <c r="W23" s="241"/>
      <c r="X23" s="203" t="s">
        <v>289</v>
      </c>
      <c r="Y23" s="274"/>
      <c r="Z23" s="203"/>
      <c r="AA23" s="274"/>
      <c r="AB23" s="203"/>
      <c r="AC23" s="252">
        <v>0.042604166666666665</v>
      </c>
      <c r="AD23" s="246">
        <f t="shared" si="0"/>
        <v>0</v>
      </c>
      <c r="AE23" s="282">
        <f t="shared" si="1"/>
        <v>0.042604166666666665</v>
      </c>
      <c r="AF23" s="279">
        <f t="shared" si="2"/>
        <v>4</v>
      </c>
      <c r="AG23" s="280">
        <f t="shared" si="3"/>
        <v>0.08333333333333333</v>
      </c>
      <c r="AH23" s="225"/>
      <c r="AI23" s="286">
        <f t="shared" si="4"/>
        <v>0.12593749999999998</v>
      </c>
      <c r="AJ23" s="287">
        <f t="shared" si="5"/>
        <v>0.12593749999999998</v>
      </c>
      <c r="AK23" s="204">
        <f t="shared" si="6"/>
        <v>0</v>
      </c>
      <c r="AL23" s="253">
        <f t="shared" si="7"/>
        <v>4</v>
      </c>
      <c r="AM23" s="285">
        <f t="shared" si="8"/>
        <v>0.0981597222222222</v>
      </c>
      <c r="AN23" s="234">
        <v>17</v>
      </c>
      <c r="AO23" s="235" t="e">
        <f>IF(ISNA(VLOOKUP(AN23,#REF!,2,0)),0,VLOOKUP(AN23,#REF!,2,0))</f>
        <v>#REF!</v>
      </c>
      <c r="AP23" s="257">
        <f t="shared" si="9"/>
        <v>4.5337499999999995</v>
      </c>
      <c r="AQ23" s="223"/>
      <c r="AR23" s="200"/>
      <c r="AS23" s="205"/>
      <c r="AT23" s="206"/>
    </row>
    <row r="24" spans="1:46" s="201" customFormat="1" ht="15">
      <c r="A24" s="200">
        <v>18</v>
      </c>
      <c r="B24" s="270"/>
      <c r="C24" s="342"/>
      <c r="D24" s="328" t="s">
        <v>233</v>
      </c>
      <c r="E24" s="291" t="s">
        <v>234</v>
      </c>
      <c r="F24" s="329">
        <v>1997</v>
      </c>
      <c r="G24" s="399" t="s">
        <v>157</v>
      </c>
      <c r="H24" s="269">
        <v>1</v>
      </c>
      <c r="I24" s="290" t="s">
        <v>35</v>
      </c>
      <c r="J24" s="269"/>
      <c r="K24" s="269">
        <v>12</v>
      </c>
      <c r="L24" s="291" t="s">
        <v>302</v>
      </c>
      <c r="M24" s="339"/>
      <c r="N24" s="338" t="s">
        <v>281</v>
      </c>
      <c r="O24" s="338" t="s">
        <v>282</v>
      </c>
      <c r="P24" s="272"/>
      <c r="Q24" s="241"/>
      <c r="R24" s="202" t="s">
        <v>289</v>
      </c>
      <c r="S24" s="241"/>
      <c r="T24" s="203" t="s">
        <v>289</v>
      </c>
      <c r="U24" s="241"/>
      <c r="V24" s="203"/>
      <c r="W24" s="241"/>
      <c r="X24" s="203" t="s">
        <v>289</v>
      </c>
      <c r="Y24" s="274"/>
      <c r="Z24" s="203"/>
      <c r="AA24" s="274"/>
      <c r="AB24" s="203"/>
      <c r="AC24" s="252">
        <v>0.06482638888888889</v>
      </c>
      <c r="AD24" s="246">
        <f t="shared" si="0"/>
        <v>0</v>
      </c>
      <c r="AE24" s="282">
        <f t="shared" si="1"/>
        <v>0.06482638888888889</v>
      </c>
      <c r="AF24" s="279">
        <f t="shared" si="2"/>
        <v>3</v>
      </c>
      <c r="AG24" s="280">
        <f t="shared" si="3"/>
        <v>0.0625</v>
      </c>
      <c r="AH24" s="225"/>
      <c r="AI24" s="286">
        <f t="shared" si="4"/>
        <v>0.1273263888888889</v>
      </c>
      <c r="AJ24" s="287">
        <f t="shared" si="5"/>
        <v>0.1273263888888889</v>
      </c>
      <c r="AK24" s="204">
        <f t="shared" si="6"/>
        <v>0</v>
      </c>
      <c r="AL24" s="253">
        <f t="shared" si="7"/>
        <v>3</v>
      </c>
      <c r="AM24" s="285">
        <f t="shared" si="8"/>
        <v>0.09954861111111112</v>
      </c>
      <c r="AN24" s="234">
        <v>18</v>
      </c>
      <c r="AO24" s="235" t="e">
        <f>IF(ISNA(VLOOKUP(AN24,#REF!,2,0)),0,VLOOKUP(AN24,#REF!,2,0))</f>
        <v>#REF!</v>
      </c>
      <c r="AP24" s="257">
        <f t="shared" si="9"/>
        <v>4.58375</v>
      </c>
      <c r="AQ24" s="223"/>
      <c r="AR24" s="200"/>
      <c r="AS24" s="205"/>
      <c r="AT24" s="206"/>
    </row>
    <row r="25" spans="1:46" s="201" customFormat="1" ht="15">
      <c r="A25" s="200">
        <v>19</v>
      </c>
      <c r="B25" s="270"/>
      <c r="C25" s="342"/>
      <c r="D25" s="328" t="s">
        <v>174</v>
      </c>
      <c r="E25" s="291" t="s">
        <v>175</v>
      </c>
      <c r="F25" s="329">
        <v>1997</v>
      </c>
      <c r="G25" s="399" t="s">
        <v>157</v>
      </c>
      <c r="H25" s="269">
        <v>1</v>
      </c>
      <c r="I25" s="290" t="s">
        <v>35</v>
      </c>
      <c r="J25" s="269">
        <v>6104953</v>
      </c>
      <c r="K25" s="269">
        <v>13</v>
      </c>
      <c r="L25" s="291" t="s">
        <v>292</v>
      </c>
      <c r="M25" s="268"/>
      <c r="N25" s="291" t="s">
        <v>273</v>
      </c>
      <c r="O25" s="291" t="s">
        <v>274</v>
      </c>
      <c r="P25" s="272"/>
      <c r="Q25" s="241"/>
      <c r="R25" s="202" t="s">
        <v>289</v>
      </c>
      <c r="S25" s="241"/>
      <c r="T25" s="203" t="s">
        <v>289</v>
      </c>
      <c r="U25" s="241"/>
      <c r="V25" s="203" t="s">
        <v>289</v>
      </c>
      <c r="W25" s="241"/>
      <c r="X25" s="203"/>
      <c r="Y25" s="274"/>
      <c r="Z25" s="203"/>
      <c r="AA25" s="274"/>
      <c r="AB25" s="203"/>
      <c r="AC25" s="252">
        <v>0.07243055555555555</v>
      </c>
      <c r="AD25" s="246">
        <f t="shared" si="0"/>
        <v>0</v>
      </c>
      <c r="AE25" s="282">
        <f t="shared" si="1"/>
        <v>0.07243055555555555</v>
      </c>
      <c r="AF25" s="279">
        <f t="shared" si="2"/>
        <v>3</v>
      </c>
      <c r="AG25" s="280">
        <f t="shared" si="3"/>
        <v>0.0625</v>
      </c>
      <c r="AH25" s="225"/>
      <c r="AI25" s="286">
        <f t="shared" si="4"/>
        <v>0.13493055555555555</v>
      </c>
      <c r="AJ25" s="287">
        <f t="shared" si="5"/>
        <v>0.13493055555555555</v>
      </c>
      <c r="AK25" s="204">
        <f t="shared" si="6"/>
        <v>0</v>
      </c>
      <c r="AL25" s="253">
        <f t="shared" si="7"/>
        <v>3</v>
      </c>
      <c r="AM25" s="285">
        <f t="shared" si="8"/>
        <v>0.10715277777777778</v>
      </c>
      <c r="AN25" s="234">
        <v>19</v>
      </c>
      <c r="AO25" s="235" t="e">
        <f>IF(ISNA(VLOOKUP(AN25,#REF!,2,0)),0,VLOOKUP(AN25,#REF!,2,0))</f>
        <v>#REF!</v>
      </c>
      <c r="AP25" s="257">
        <f t="shared" si="9"/>
        <v>4.8575</v>
      </c>
      <c r="AQ25" s="223"/>
      <c r="AR25" s="200"/>
      <c r="AS25" s="205"/>
      <c r="AT25" s="206"/>
    </row>
    <row r="26" spans="1:46" s="201" customFormat="1" ht="15">
      <c r="A26" s="200">
        <v>20</v>
      </c>
      <c r="B26" s="270"/>
      <c r="C26" s="342"/>
      <c r="D26" s="328" t="s">
        <v>235</v>
      </c>
      <c r="E26" s="291" t="s">
        <v>156</v>
      </c>
      <c r="F26" s="329">
        <v>1997</v>
      </c>
      <c r="G26" s="399" t="s">
        <v>133</v>
      </c>
      <c r="H26" s="269">
        <v>3</v>
      </c>
      <c r="I26" s="290" t="s">
        <v>35</v>
      </c>
      <c r="J26" s="269">
        <v>6104992</v>
      </c>
      <c r="K26" s="269">
        <v>3</v>
      </c>
      <c r="L26" s="291" t="s">
        <v>295</v>
      </c>
      <c r="M26" s="339"/>
      <c r="N26" s="340" t="s">
        <v>159</v>
      </c>
      <c r="O26" s="340" t="s">
        <v>277</v>
      </c>
      <c r="P26" s="272"/>
      <c r="Q26" s="241"/>
      <c r="R26" s="202" t="s">
        <v>289</v>
      </c>
      <c r="S26" s="241"/>
      <c r="T26" s="203" t="s">
        <v>289</v>
      </c>
      <c r="U26" s="241"/>
      <c r="V26" s="203" t="s">
        <v>289</v>
      </c>
      <c r="W26" s="241"/>
      <c r="X26" s="203"/>
      <c r="Y26" s="274"/>
      <c r="Z26" s="203"/>
      <c r="AA26" s="274"/>
      <c r="AB26" s="203"/>
      <c r="AC26" s="225">
        <v>0.041400462962962965</v>
      </c>
      <c r="AD26" s="246">
        <f t="shared" si="0"/>
        <v>0</v>
      </c>
      <c r="AE26" s="282">
        <f t="shared" si="1"/>
        <v>0.041400462962962965</v>
      </c>
      <c r="AF26" s="279">
        <f t="shared" si="2"/>
        <v>3</v>
      </c>
      <c r="AG26" s="280">
        <f t="shared" si="3"/>
        <v>0.0625</v>
      </c>
      <c r="AH26" s="225"/>
      <c r="AI26" s="292" t="s">
        <v>143</v>
      </c>
      <c r="AJ26" s="287" t="str">
        <f t="shared" si="5"/>
        <v>сн с дист</v>
      </c>
      <c r="AK26" s="204">
        <f t="shared" si="6"/>
        <v>3</v>
      </c>
      <c r="AL26" s="253">
        <f t="shared" si="7"/>
        <v>3</v>
      </c>
      <c r="AM26" s="285">
        <f t="shared" si="8"/>
      </c>
      <c r="AN26" s="234">
        <v>20</v>
      </c>
      <c r="AO26" s="235" t="e">
        <f>IF(ISNA(VLOOKUP(AN26,#REF!,2,0)),0,VLOOKUP(AN26,#REF!,2,0))</f>
        <v>#REF!</v>
      </c>
      <c r="AP26" s="257">
        <f t="shared" si="9"/>
      </c>
      <c r="AQ26" s="223"/>
      <c r="AR26" s="200"/>
      <c r="AS26" s="205"/>
      <c r="AT26" s="206"/>
    </row>
    <row r="27" spans="1:48" s="210" customFormat="1" ht="17.25" customHeight="1">
      <c r="A27" s="296"/>
      <c r="B27" s="296"/>
      <c r="C27" s="296"/>
      <c r="D27" s="296"/>
      <c r="E27" s="303"/>
      <c r="F27" s="303"/>
      <c r="G27" s="304"/>
      <c r="H27" s="303"/>
      <c r="I27" s="305"/>
      <c r="J27" s="305"/>
      <c r="K27" s="296"/>
      <c r="L27" s="296"/>
      <c r="M27" s="296"/>
      <c r="N27" s="296"/>
      <c r="O27" s="296"/>
      <c r="P27" s="294"/>
      <c r="Q27" s="306"/>
      <c r="R27" s="296"/>
      <c r="S27" s="306"/>
      <c r="T27" s="296"/>
      <c r="U27" s="306"/>
      <c r="V27" s="296"/>
      <c r="W27" s="306"/>
      <c r="X27" s="296"/>
      <c r="Y27" s="306"/>
      <c r="Z27" s="296"/>
      <c r="AA27" s="306"/>
      <c r="AB27" s="296"/>
      <c r="AC27" s="307"/>
      <c r="AD27" s="296"/>
      <c r="AE27" s="308"/>
      <c r="AF27" s="308"/>
      <c r="AG27" s="296"/>
      <c r="AH27" s="296"/>
      <c r="AI27" s="296"/>
      <c r="AJ27" s="309"/>
      <c r="AK27" s="296"/>
      <c r="AL27" s="296"/>
      <c r="AM27" s="296"/>
      <c r="AN27" s="310"/>
      <c r="AO27" s="310"/>
      <c r="AP27" s="311"/>
      <c r="AQ27" s="296"/>
      <c r="AR27" s="296"/>
      <c r="AS27" s="199"/>
      <c r="AT27" s="199"/>
      <c r="AU27" s="199"/>
      <c r="AV27" s="199"/>
    </row>
    <row r="28" spans="1:48" ht="17.25" customHeight="1">
      <c r="A28" s="201"/>
      <c r="B28" s="201"/>
      <c r="C28" s="201"/>
      <c r="D28" s="207"/>
      <c r="E28" s="201"/>
      <c r="F28" s="12"/>
      <c r="G28" s="79" t="s">
        <v>132</v>
      </c>
      <c r="H28" s="208">
        <v>48</v>
      </c>
      <c r="I28" s="201"/>
      <c r="J28" s="208"/>
      <c r="K28" s="201"/>
      <c r="L28" s="201"/>
      <c r="M28" s="201"/>
      <c r="N28" s="207"/>
      <c r="O28" s="207"/>
      <c r="P28" s="201"/>
      <c r="Q28" s="242"/>
      <c r="R28" s="201"/>
      <c r="S28" s="242"/>
      <c r="T28" s="201"/>
      <c r="U28" s="242"/>
      <c r="V28" s="201"/>
      <c r="W28" s="242"/>
      <c r="X28" s="201"/>
      <c r="Y28" s="242"/>
      <c r="Z28" s="201"/>
      <c r="AA28" s="242"/>
      <c r="AB28" s="201"/>
      <c r="AD28" s="201"/>
      <c r="AG28" s="201"/>
      <c r="AH28" s="201"/>
      <c r="AI28" s="201"/>
      <c r="AK28" s="201"/>
      <c r="AL28" s="201"/>
      <c r="AM28" s="201"/>
      <c r="AN28" s="275">
        <v>1</v>
      </c>
      <c r="AQ28" s="201"/>
      <c r="AR28" s="201"/>
      <c r="AS28" s="201"/>
      <c r="AT28" s="201"/>
      <c r="AU28" s="201"/>
      <c r="AV28" s="201"/>
    </row>
    <row r="29" ht="17.25" customHeight="1">
      <c r="E29" s="199"/>
    </row>
    <row r="30" ht="12.75">
      <c r="E30" s="199"/>
    </row>
    <row r="32" spans="1:48" ht="15" outlineLevel="1">
      <c r="A32" s="210" t="s">
        <v>164</v>
      </c>
      <c r="B32" s="210"/>
      <c r="C32" s="210"/>
      <c r="D32" s="210"/>
      <c r="E32" s="218"/>
      <c r="F32" s="218"/>
      <c r="G32" s="266"/>
      <c r="H32" s="218"/>
      <c r="I32" s="266"/>
      <c r="J32" s="218"/>
      <c r="K32" s="210"/>
      <c r="L32" s="210"/>
      <c r="M32" s="210"/>
      <c r="N32" s="210"/>
      <c r="O32" s="210"/>
      <c r="P32" s="219"/>
      <c r="Q32" s="244"/>
      <c r="R32" s="345"/>
      <c r="S32" s="244"/>
      <c r="T32" s="210"/>
      <c r="U32" s="244"/>
      <c r="V32" s="345"/>
      <c r="W32" s="244"/>
      <c r="X32" s="210"/>
      <c r="Y32" s="244"/>
      <c r="Z32" s="210"/>
      <c r="AA32" s="244"/>
      <c r="AB32" s="210"/>
      <c r="AC32" s="220"/>
      <c r="AD32" s="210"/>
      <c r="AE32" s="250"/>
      <c r="AF32" s="250"/>
      <c r="AG32" s="210"/>
      <c r="AH32" s="210"/>
      <c r="AI32" s="210"/>
      <c r="AJ32" s="210"/>
      <c r="AK32" s="210"/>
      <c r="AL32" s="210"/>
      <c r="AM32" s="210"/>
      <c r="AN32" s="236"/>
      <c r="AO32" s="236"/>
      <c r="AP32" s="210"/>
      <c r="AQ32" s="346"/>
      <c r="AR32" s="346"/>
      <c r="AS32" s="346"/>
      <c r="AT32" s="210"/>
      <c r="AU32" s="210"/>
      <c r="AV32" s="210"/>
    </row>
    <row r="33" spans="1:48" ht="15" outlineLevel="1">
      <c r="A33" s="210" t="s">
        <v>306</v>
      </c>
      <c r="B33" s="210"/>
      <c r="C33" s="210"/>
      <c r="D33" s="210"/>
      <c r="E33" s="218"/>
      <c r="F33" s="218"/>
      <c r="G33" s="266"/>
      <c r="H33" s="218"/>
      <c r="I33" s="266"/>
      <c r="J33" s="218"/>
      <c r="K33" s="210"/>
      <c r="L33" s="210"/>
      <c r="M33" s="210"/>
      <c r="N33" s="210"/>
      <c r="O33" s="210"/>
      <c r="P33" s="219"/>
      <c r="Q33" s="244"/>
      <c r="R33" s="345"/>
      <c r="S33" s="244"/>
      <c r="T33" s="210"/>
      <c r="U33" s="244"/>
      <c r="V33" s="345"/>
      <c r="W33" s="244"/>
      <c r="X33" s="210"/>
      <c r="Y33" s="244"/>
      <c r="Z33" s="210"/>
      <c r="AA33" s="244"/>
      <c r="AB33" s="210"/>
      <c r="AC33" s="220"/>
      <c r="AD33" s="210"/>
      <c r="AE33" s="250"/>
      <c r="AF33" s="250"/>
      <c r="AG33" s="210"/>
      <c r="AH33" s="210"/>
      <c r="AI33" s="210"/>
      <c r="AJ33" s="210"/>
      <c r="AK33" s="210"/>
      <c r="AL33" s="210"/>
      <c r="AM33" s="210"/>
      <c r="AN33" s="236"/>
      <c r="AO33" s="236"/>
      <c r="AP33" s="210"/>
      <c r="AQ33" s="346"/>
      <c r="AR33" s="346"/>
      <c r="AS33" s="346"/>
      <c r="AT33" s="210"/>
      <c r="AU33" s="210"/>
      <c r="AV33" s="210"/>
    </row>
    <row r="34" spans="1:44" s="210" customFormat="1" ht="15" customHeight="1" outlineLevel="1">
      <c r="A34" s="210" t="s">
        <v>307</v>
      </c>
      <c r="C34" s="211"/>
      <c r="D34" s="212"/>
      <c r="E34" s="212"/>
      <c r="F34" s="212"/>
      <c r="G34" s="265"/>
      <c r="H34" s="212"/>
      <c r="I34" s="347"/>
      <c r="J34" s="213"/>
      <c r="K34" s="211"/>
      <c r="L34" s="211"/>
      <c r="M34" s="211"/>
      <c r="N34" s="212"/>
      <c r="O34" s="212"/>
      <c r="P34" s="214"/>
      <c r="Q34" s="243"/>
      <c r="R34" s="348"/>
      <c r="S34" s="243"/>
      <c r="T34" s="214"/>
      <c r="U34" s="243"/>
      <c r="V34" s="348"/>
      <c r="W34" s="243"/>
      <c r="X34" s="214"/>
      <c r="Y34" s="243"/>
      <c r="Z34" s="214"/>
      <c r="AA34" s="243"/>
      <c r="AB34" s="214"/>
      <c r="AC34" s="215"/>
      <c r="AD34" s="214"/>
      <c r="AE34" s="249"/>
      <c r="AF34" s="249"/>
      <c r="AG34" s="214"/>
      <c r="AH34" s="214"/>
      <c r="AI34" s="214"/>
      <c r="AJ34" s="228"/>
      <c r="AK34" s="216"/>
      <c r="AN34" s="236"/>
      <c r="AO34" s="236"/>
      <c r="AQ34" s="346"/>
      <c r="AR34" s="346"/>
    </row>
    <row r="35" spans="1:32" ht="14.25">
      <c r="A35" s="210" t="s">
        <v>308</v>
      </c>
      <c r="I35" s="349"/>
      <c r="AC35" s="199"/>
      <c r="AE35" s="350"/>
      <c r="AF35" s="350"/>
    </row>
  </sheetData>
  <sheetProtection/>
  <mergeCells count="20">
    <mergeCell ref="O5:O6"/>
    <mergeCell ref="P5:AQ5"/>
    <mergeCell ref="F5:F6"/>
    <mergeCell ref="C5:C6"/>
    <mergeCell ref="D5:D6"/>
    <mergeCell ref="J5:J6"/>
    <mergeCell ref="K5:K6"/>
    <mergeCell ref="E5:E6"/>
    <mergeCell ref="M5:M6"/>
    <mergeCell ref="N5:N6"/>
    <mergeCell ref="A1:AR1"/>
    <mergeCell ref="A2:AR2"/>
    <mergeCell ref="A4:AQ4"/>
    <mergeCell ref="AR5:AR6"/>
    <mergeCell ref="I5:I6"/>
    <mergeCell ref="G5:G6"/>
    <mergeCell ref="H5:H6"/>
    <mergeCell ref="B5:B6"/>
    <mergeCell ref="L5:L6"/>
    <mergeCell ref="A5:A6"/>
  </mergeCells>
  <printOptions/>
  <pageMargins left="0.31496062992125984" right="0.31496062992125984" top="0.7480314960629921" bottom="0.3937007874015748" header="0.5118110236220472" footer="0.5118110236220472"/>
  <pageSetup fitToHeight="1" fitToWidth="1" horizontalDpi="600" verticalDpi="600" orientation="landscape" paperSize="9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indexed="34"/>
    <pageSetUpPr fitToPage="1"/>
  </sheetPr>
  <dimension ref="A1:AW63"/>
  <sheetViews>
    <sheetView view="pageBreakPreview" zoomScale="90" zoomScaleNormal="70" zoomScaleSheetLayoutView="90" zoomScalePageLayoutView="0" workbookViewId="0" topLeftCell="A33">
      <selection activeCell="G56" sqref="G56"/>
    </sheetView>
  </sheetViews>
  <sheetFormatPr defaultColWidth="9.140625" defaultRowHeight="12.75" outlineLevelRow="1" outlineLevelCol="1"/>
  <cols>
    <col min="1" max="1" width="4.28125" style="3" customWidth="1"/>
    <col min="2" max="2" width="4.00390625" style="3" hidden="1" customWidth="1" outlineLevel="1"/>
    <col min="3" max="3" width="5.28125" style="3" hidden="1" customWidth="1" outlineLevel="1"/>
    <col min="4" max="4" width="4.00390625" style="221" customWidth="1" collapsed="1"/>
    <col min="5" max="5" width="25.00390625" style="5" customWidth="1"/>
    <col min="6" max="6" width="7.28125" style="5" hidden="1" customWidth="1"/>
    <col min="7" max="7" width="5.7109375" style="264" customWidth="1"/>
    <col min="8" max="8" width="4.421875" style="3" hidden="1" customWidth="1"/>
    <col min="9" max="9" width="34.28125" style="3" customWidth="1"/>
    <col min="10" max="10" width="13.7109375" style="3" hidden="1" customWidth="1" outlineLevel="1"/>
    <col min="11" max="11" width="32.421875" style="20" hidden="1" customWidth="1" outlineLevel="1"/>
    <col min="12" max="12" width="17.140625" style="20" hidden="1" customWidth="1" outlineLevel="1"/>
    <col min="13" max="13" width="9.140625" style="199" hidden="1" customWidth="1" outlineLevel="1"/>
    <col min="14" max="14" width="7.00390625" style="238" hidden="1" customWidth="1" outlineLevel="1"/>
    <col min="15" max="15" width="11.8515625" style="226" customWidth="1" collapsed="1"/>
    <col min="16" max="16" width="4.57421875" style="3" hidden="1" customWidth="1"/>
    <col min="17" max="17" width="3.00390625" style="3" hidden="1" customWidth="1"/>
    <col min="18" max="18" width="6.57421875" style="3" hidden="1" customWidth="1"/>
    <col min="19" max="19" width="4.8515625" style="229" customWidth="1"/>
    <col min="20" max="20" width="9.7109375" style="229" customWidth="1"/>
    <col min="21" max="21" width="11.28125" style="229" customWidth="1" outlineLevel="1"/>
    <col min="22" max="22" width="4.00390625" style="3" customWidth="1"/>
    <col min="23" max="16384" width="9.140625" style="3" customWidth="1"/>
  </cols>
  <sheetData>
    <row r="1" spans="1:22" ht="59.25" customHeight="1" outlineLevel="1">
      <c r="A1" s="421" t="s">
        <v>312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</row>
    <row r="2" spans="1:22" s="2" customFormat="1" ht="42" customHeight="1" outlineLevel="1" thickBot="1">
      <c r="A2" s="423" t="s">
        <v>288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</row>
    <row r="3" spans="1:22" s="2" customFormat="1" ht="20.25" customHeight="1" outlineLevel="1" thickTop="1">
      <c r="A3" s="288" t="s">
        <v>162</v>
      </c>
      <c r="B3" s="182"/>
      <c r="C3" s="182"/>
      <c r="D3" s="181"/>
      <c r="E3" s="183"/>
      <c r="F3" s="183"/>
      <c r="G3" s="263"/>
      <c r="H3" s="182"/>
      <c r="I3" s="182"/>
      <c r="J3" s="182"/>
      <c r="K3" s="181"/>
      <c r="L3" s="181"/>
      <c r="M3" s="185"/>
      <c r="N3" s="239"/>
      <c r="O3" s="258"/>
      <c r="P3" s="181"/>
      <c r="Q3" s="187"/>
      <c r="R3" s="187"/>
      <c r="S3" s="230"/>
      <c r="T3" s="230"/>
      <c r="U3" s="231"/>
      <c r="V3" s="276" t="s">
        <v>161</v>
      </c>
    </row>
    <row r="4" spans="1:22" s="2" customFormat="1" ht="59.25" customHeight="1" outlineLevel="1" thickBot="1">
      <c r="A4" s="428" t="s">
        <v>311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9"/>
      <c r="M4" s="429"/>
      <c r="N4" s="429"/>
      <c r="O4" s="428"/>
      <c r="P4" s="428"/>
      <c r="Q4" s="428"/>
      <c r="R4" s="428"/>
      <c r="S4" s="429"/>
      <c r="T4" s="429"/>
      <c r="U4" s="429"/>
      <c r="V4" s="224"/>
    </row>
    <row r="5" spans="1:22" s="2" customFormat="1" ht="13.5" customHeight="1" outlineLevel="1" thickBot="1">
      <c r="A5" s="424" t="s">
        <v>5</v>
      </c>
      <c r="B5" s="402" t="s">
        <v>131</v>
      </c>
      <c r="C5" s="426" t="s">
        <v>123</v>
      </c>
      <c r="D5" s="432" t="s">
        <v>19</v>
      </c>
      <c r="E5" s="413" t="s">
        <v>20</v>
      </c>
      <c r="F5" s="415" t="s">
        <v>21</v>
      </c>
      <c r="G5" s="415" t="s">
        <v>22</v>
      </c>
      <c r="H5" s="402" t="s">
        <v>139</v>
      </c>
      <c r="I5" s="434" t="s">
        <v>140</v>
      </c>
      <c r="J5" s="417" t="s">
        <v>130</v>
      </c>
      <c r="K5" s="404" t="s">
        <v>12</v>
      </c>
      <c r="L5" s="406" t="s">
        <v>15</v>
      </c>
      <c r="M5" s="351" t="s">
        <v>116</v>
      </c>
      <c r="N5" s="352"/>
      <c r="O5" s="352"/>
      <c r="P5" s="352"/>
      <c r="Q5" s="352"/>
      <c r="R5" s="352"/>
      <c r="S5" s="352"/>
      <c r="T5" s="352"/>
      <c r="U5" s="352"/>
      <c r="V5" s="400" t="s">
        <v>18</v>
      </c>
    </row>
    <row r="6" spans="1:22" ht="154.5" customHeight="1" thickBot="1">
      <c r="A6" s="425"/>
      <c r="B6" s="403"/>
      <c r="C6" s="427"/>
      <c r="D6" s="433"/>
      <c r="E6" s="414"/>
      <c r="F6" s="416"/>
      <c r="G6" s="416"/>
      <c r="H6" s="403"/>
      <c r="I6" s="435"/>
      <c r="J6" s="418"/>
      <c r="K6" s="405"/>
      <c r="L6" s="407"/>
      <c r="M6" s="315" t="s">
        <v>129</v>
      </c>
      <c r="N6" s="240" t="s">
        <v>121</v>
      </c>
      <c r="O6" s="195" t="s">
        <v>116</v>
      </c>
      <c r="P6" s="194" t="s">
        <v>11</v>
      </c>
      <c r="Q6" s="196" t="s">
        <v>7</v>
      </c>
      <c r="R6" s="196" t="s">
        <v>128</v>
      </c>
      <c r="S6" s="232" t="s">
        <v>3</v>
      </c>
      <c r="T6" s="353" t="s">
        <v>134</v>
      </c>
      <c r="U6" s="389" t="s">
        <v>136</v>
      </c>
      <c r="V6" s="401" t="s">
        <v>18</v>
      </c>
    </row>
    <row r="7" spans="1:24" s="8" customFormat="1" ht="14.25" customHeight="1">
      <c r="A7" s="357">
        <v>1</v>
      </c>
      <c r="B7" s="358"/>
      <c r="C7" s="359"/>
      <c r="D7" s="360" t="s">
        <v>185</v>
      </c>
      <c r="E7" s="361" t="s">
        <v>186</v>
      </c>
      <c r="F7" s="362">
        <v>1997</v>
      </c>
      <c r="G7" s="362" t="s">
        <v>133</v>
      </c>
      <c r="H7" s="363">
        <v>7</v>
      </c>
      <c r="I7" s="441" t="s">
        <v>300</v>
      </c>
      <c r="J7" s="363"/>
      <c r="K7" s="363" t="s">
        <v>160</v>
      </c>
      <c r="L7" s="363" t="s">
        <v>141</v>
      </c>
      <c r="M7" s="364"/>
      <c r="N7" s="365"/>
      <c r="O7" s="366">
        <v>0.027777777777777776</v>
      </c>
      <c r="P7" s="367">
        <v>0</v>
      </c>
      <c r="Q7" s="368">
        <v>0</v>
      </c>
      <c r="R7" s="369">
        <v>0.027777777777777776</v>
      </c>
      <c r="S7" s="370">
        <v>1</v>
      </c>
      <c r="T7" s="371"/>
      <c r="U7" s="440">
        <v>1</v>
      </c>
      <c r="V7" s="386"/>
      <c r="X7" s="3"/>
    </row>
    <row r="8" spans="1:24" s="8" customFormat="1" ht="15">
      <c r="A8" s="314"/>
      <c r="B8" s="270"/>
      <c r="C8" s="341"/>
      <c r="D8" s="328" t="s">
        <v>198</v>
      </c>
      <c r="E8" s="333" t="s">
        <v>145</v>
      </c>
      <c r="F8" s="332">
        <v>1996</v>
      </c>
      <c r="G8" s="332" t="s">
        <v>133</v>
      </c>
      <c r="H8" s="261">
        <v>7</v>
      </c>
      <c r="I8" s="442"/>
      <c r="J8" s="261"/>
      <c r="K8" s="261" t="s">
        <v>160</v>
      </c>
      <c r="L8" s="261" t="s">
        <v>141</v>
      </c>
      <c r="M8" s="272"/>
      <c r="N8" s="241"/>
      <c r="O8" s="287">
        <v>0.019224537037037037</v>
      </c>
      <c r="P8" s="204">
        <v>0</v>
      </c>
      <c r="Q8" s="253">
        <v>0</v>
      </c>
      <c r="R8" s="285">
        <v>0.019224537037037037</v>
      </c>
      <c r="S8" s="234">
        <v>3</v>
      </c>
      <c r="T8" s="327"/>
      <c r="U8" s="438"/>
      <c r="V8" s="387"/>
      <c r="X8" s="3"/>
    </row>
    <row r="9" spans="1:24" s="8" customFormat="1" ht="15">
      <c r="A9" s="314"/>
      <c r="B9" s="270"/>
      <c r="C9" s="341"/>
      <c r="D9" s="328" t="s">
        <v>212</v>
      </c>
      <c r="E9" s="333" t="s">
        <v>150</v>
      </c>
      <c r="F9" s="332">
        <v>1996</v>
      </c>
      <c r="G9" s="332" t="s">
        <v>133</v>
      </c>
      <c r="H9" s="314">
        <v>7</v>
      </c>
      <c r="I9" s="442"/>
      <c r="J9" s="314"/>
      <c r="K9" s="314" t="s">
        <v>160</v>
      </c>
      <c r="L9" s="314" t="s">
        <v>141</v>
      </c>
      <c r="M9" s="272"/>
      <c r="N9" s="241"/>
      <c r="O9" s="287">
        <v>0.018854166666666665</v>
      </c>
      <c r="P9" s="204">
        <v>0</v>
      </c>
      <c r="Q9" s="253">
        <v>0</v>
      </c>
      <c r="R9" s="285">
        <v>0.018854166666666665</v>
      </c>
      <c r="S9" s="234">
        <v>1</v>
      </c>
      <c r="T9" s="327"/>
      <c r="U9" s="438"/>
      <c r="V9" s="387"/>
      <c r="X9" s="3"/>
    </row>
    <row r="10" spans="1:22" s="8" customFormat="1" ht="15.75" thickBot="1">
      <c r="A10" s="313"/>
      <c r="B10" s="271"/>
      <c r="C10" s="341"/>
      <c r="D10" s="328" t="s">
        <v>171</v>
      </c>
      <c r="E10" s="333" t="s">
        <v>172</v>
      </c>
      <c r="F10" s="332">
        <v>1999</v>
      </c>
      <c r="G10" s="332" t="s">
        <v>133</v>
      </c>
      <c r="H10" s="293">
        <v>7</v>
      </c>
      <c r="I10" s="443"/>
      <c r="J10" s="293"/>
      <c r="K10" s="293" t="s">
        <v>160</v>
      </c>
      <c r="L10" s="293" t="s">
        <v>141</v>
      </c>
      <c r="M10" s="272"/>
      <c r="N10" s="241"/>
      <c r="O10" s="287">
        <v>0.025775462962962962</v>
      </c>
      <c r="P10" s="204">
        <v>0</v>
      </c>
      <c r="Q10" s="253">
        <v>0</v>
      </c>
      <c r="R10" s="285">
        <v>0.025775462962962962</v>
      </c>
      <c r="S10" s="234">
        <v>7</v>
      </c>
      <c r="T10" s="385">
        <f>SUM(O7:O10)</f>
        <v>0.09163194444444445</v>
      </c>
      <c r="U10" s="438"/>
      <c r="V10" s="387"/>
    </row>
    <row r="11" spans="1:22" s="8" customFormat="1" ht="15">
      <c r="A11" s="314">
        <v>2</v>
      </c>
      <c r="B11" s="271"/>
      <c r="C11" s="341"/>
      <c r="D11" s="328" t="s">
        <v>169</v>
      </c>
      <c r="E11" s="331" t="s">
        <v>170</v>
      </c>
      <c r="F11" s="332">
        <v>1997</v>
      </c>
      <c r="G11" s="332" t="s">
        <v>133</v>
      </c>
      <c r="H11" s="261">
        <v>4</v>
      </c>
      <c r="I11" s="441" t="s">
        <v>314</v>
      </c>
      <c r="J11" s="261"/>
      <c r="K11" s="261" t="s">
        <v>158</v>
      </c>
      <c r="L11" s="261" t="s">
        <v>142</v>
      </c>
      <c r="M11" s="272"/>
      <c r="N11" s="241"/>
      <c r="O11" s="287">
        <v>0.026030092592592594</v>
      </c>
      <c r="P11" s="204">
        <v>0</v>
      </c>
      <c r="Q11" s="253">
        <v>0</v>
      </c>
      <c r="R11" s="285">
        <v>0.026030092592592594</v>
      </c>
      <c r="S11" s="234">
        <v>8</v>
      </c>
      <c r="T11" s="327"/>
      <c r="U11" s="438">
        <v>2</v>
      </c>
      <c r="V11" s="387"/>
    </row>
    <row r="12" spans="1:22" s="8" customFormat="1" ht="15">
      <c r="A12" s="314"/>
      <c r="B12" s="270"/>
      <c r="C12" s="341"/>
      <c r="D12" s="328" t="s">
        <v>183</v>
      </c>
      <c r="E12" s="331" t="s">
        <v>184</v>
      </c>
      <c r="F12" s="332">
        <v>1998</v>
      </c>
      <c r="G12" s="332" t="s">
        <v>133</v>
      </c>
      <c r="H12" s="261">
        <v>4</v>
      </c>
      <c r="I12" s="442" t="s">
        <v>315</v>
      </c>
      <c r="J12" s="261"/>
      <c r="K12" s="261" t="s">
        <v>158</v>
      </c>
      <c r="L12" s="261" t="s">
        <v>142</v>
      </c>
      <c r="M12" s="272"/>
      <c r="N12" s="241"/>
      <c r="O12" s="287">
        <v>0.029664351851851855</v>
      </c>
      <c r="P12" s="204">
        <v>0</v>
      </c>
      <c r="Q12" s="253">
        <v>0</v>
      </c>
      <c r="R12" s="285">
        <v>0.029664351851851855</v>
      </c>
      <c r="S12" s="234">
        <v>2</v>
      </c>
      <c r="T12" s="327"/>
      <c r="U12" s="438">
        <v>2</v>
      </c>
      <c r="V12" s="387"/>
    </row>
    <row r="13" spans="1:22" s="8" customFormat="1" ht="15">
      <c r="A13" s="314"/>
      <c r="B13" s="270"/>
      <c r="C13" s="341"/>
      <c r="D13" s="328" t="s">
        <v>196</v>
      </c>
      <c r="E13" s="331" t="s">
        <v>197</v>
      </c>
      <c r="F13" s="332">
        <v>1997</v>
      </c>
      <c r="G13" s="332" t="s">
        <v>133</v>
      </c>
      <c r="H13" s="261">
        <v>4</v>
      </c>
      <c r="I13" s="442" t="s">
        <v>315</v>
      </c>
      <c r="J13" s="261"/>
      <c r="K13" s="261" t="s">
        <v>158</v>
      </c>
      <c r="L13" s="261" t="s">
        <v>142</v>
      </c>
      <c r="M13" s="272"/>
      <c r="N13" s="241"/>
      <c r="O13" s="287">
        <v>0.027997685185185184</v>
      </c>
      <c r="P13" s="204">
        <v>0</v>
      </c>
      <c r="Q13" s="253">
        <v>0</v>
      </c>
      <c r="R13" s="285">
        <v>0.027997685185185184</v>
      </c>
      <c r="S13" s="234">
        <v>9</v>
      </c>
      <c r="T13" s="327"/>
      <c r="U13" s="438">
        <v>2</v>
      </c>
      <c r="V13" s="387"/>
    </row>
    <row r="14" spans="1:22" s="8" customFormat="1" ht="15.75" thickBot="1">
      <c r="A14" s="313"/>
      <c r="B14" s="270"/>
      <c r="C14" s="341"/>
      <c r="D14" s="328" t="s">
        <v>210</v>
      </c>
      <c r="E14" s="331" t="s">
        <v>211</v>
      </c>
      <c r="F14" s="332">
        <v>1997</v>
      </c>
      <c r="G14" s="332" t="s">
        <v>133</v>
      </c>
      <c r="H14" s="313">
        <v>4</v>
      </c>
      <c r="I14" s="443" t="s">
        <v>315</v>
      </c>
      <c r="J14" s="313"/>
      <c r="K14" s="313" t="s">
        <v>158</v>
      </c>
      <c r="L14" s="313" t="s">
        <v>142</v>
      </c>
      <c r="M14" s="272"/>
      <c r="N14" s="241"/>
      <c r="O14" s="287">
        <v>0.0312962962962963</v>
      </c>
      <c r="P14" s="204">
        <v>0</v>
      </c>
      <c r="Q14" s="253">
        <v>0</v>
      </c>
      <c r="R14" s="285">
        <v>0.0312962962962963</v>
      </c>
      <c r="S14" s="234">
        <v>10</v>
      </c>
      <c r="T14" s="385">
        <f>SUM(O11:O14)</f>
        <v>0.11498842592592592</v>
      </c>
      <c r="U14" s="438">
        <v>2</v>
      </c>
      <c r="V14" s="387"/>
    </row>
    <row r="15" spans="1:22" s="8" customFormat="1" ht="15">
      <c r="A15" s="314">
        <v>3</v>
      </c>
      <c r="B15" s="271"/>
      <c r="C15" s="341"/>
      <c r="D15" s="328" t="s">
        <v>205</v>
      </c>
      <c r="E15" s="203" t="s">
        <v>151</v>
      </c>
      <c r="F15" s="337">
        <v>1997</v>
      </c>
      <c r="G15" s="289" t="s">
        <v>157</v>
      </c>
      <c r="H15" s="261">
        <v>3</v>
      </c>
      <c r="I15" s="441" t="s">
        <v>293</v>
      </c>
      <c r="J15" s="261"/>
      <c r="K15" s="261" t="s">
        <v>159</v>
      </c>
      <c r="L15" s="261" t="s">
        <v>277</v>
      </c>
      <c r="M15" s="272"/>
      <c r="N15" s="241"/>
      <c r="O15" s="287">
        <v>0.030000000000000002</v>
      </c>
      <c r="P15" s="204">
        <v>0</v>
      </c>
      <c r="Q15" s="253">
        <v>0</v>
      </c>
      <c r="R15" s="285">
        <v>0.030000000000000002</v>
      </c>
      <c r="S15" s="234">
        <v>3</v>
      </c>
      <c r="T15" s="327"/>
      <c r="U15" s="438">
        <v>3</v>
      </c>
      <c r="V15" s="387"/>
    </row>
    <row r="16" spans="1:22" s="8" customFormat="1" ht="15">
      <c r="A16" s="314"/>
      <c r="B16" s="270"/>
      <c r="C16" s="341"/>
      <c r="D16" s="328" t="s">
        <v>215</v>
      </c>
      <c r="E16" s="203" t="s">
        <v>216</v>
      </c>
      <c r="F16" s="337">
        <v>1997</v>
      </c>
      <c r="G16" s="289" t="s">
        <v>133</v>
      </c>
      <c r="H16" s="261">
        <v>3</v>
      </c>
      <c r="I16" s="442" t="s">
        <v>293</v>
      </c>
      <c r="J16" s="261"/>
      <c r="K16" s="261" t="s">
        <v>159</v>
      </c>
      <c r="L16" s="261" t="s">
        <v>277</v>
      </c>
      <c r="M16" s="272"/>
      <c r="N16" s="241"/>
      <c r="O16" s="287">
        <v>0.02162037037037037</v>
      </c>
      <c r="P16" s="204">
        <v>0</v>
      </c>
      <c r="Q16" s="253">
        <v>0</v>
      </c>
      <c r="R16" s="285">
        <v>0.02162037037037037</v>
      </c>
      <c r="S16" s="234">
        <v>4</v>
      </c>
      <c r="T16" s="327"/>
      <c r="U16" s="438">
        <v>4</v>
      </c>
      <c r="V16" s="387"/>
    </row>
    <row r="17" spans="1:22" s="8" customFormat="1" ht="15">
      <c r="A17" s="314"/>
      <c r="B17" s="270"/>
      <c r="C17" s="341"/>
      <c r="D17" s="328" t="s">
        <v>193</v>
      </c>
      <c r="E17" s="203" t="s">
        <v>155</v>
      </c>
      <c r="F17" s="337">
        <v>1998</v>
      </c>
      <c r="G17" s="289" t="s">
        <v>157</v>
      </c>
      <c r="H17" s="261">
        <v>3</v>
      </c>
      <c r="I17" s="442" t="s">
        <v>293</v>
      </c>
      <c r="J17" s="261"/>
      <c r="K17" s="261" t="s">
        <v>159</v>
      </c>
      <c r="L17" s="261" t="s">
        <v>277</v>
      </c>
      <c r="M17" s="272"/>
      <c r="N17" s="241"/>
      <c r="O17" s="287">
        <v>0.050208333333333334</v>
      </c>
      <c r="P17" s="204">
        <v>0</v>
      </c>
      <c r="Q17" s="253">
        <v>3</v>
      </c>
      <c r="R17" s="285">
        <v>0.091875</v>
      </c>
      <c r="S17" s="234">
        <v>15</v>
      </c>
      <c r="T17" s="327"/>
      <c r="U17" s="438">
        <v>4</v>
      </c>
      <c r="V17" s="387"/>
    </row>
    <row r="18" spans="1:22" s="8" customFormat="1" ht="15.75" thickBot="1">
      <c r="A18" s="313"/>
      <c r="B18" s="270"/>
      <c r="C18" s="341"/>
      <c r="D18" s="328" t="s">
        <v>179</v>
      </c>
      <c r="E18" s="203" t="s">
        <v>152</v>
      </c>
      <c r="F18" s="337">
        <v>1996</v>
      </c>
      <c r="G18" s="289" t="s">
        <v>157</v>
      </c>
      <c r="H18" s="313">
        <v>3</v>
      </c>
      <c r="I18" s="443" t="s">
        <v>293</v>
      </c>
      <c r="J18" s="313"/>
      <c r="K18" s="313" t="s">
        <v>159</v>
      </c>
      <c r="L18" s="313" t="s">
        <v>277</v>
      </c>
      <c r="M18" s="272"/>
      <c r="N18" s="241"/>
      <c r="O18" s="287">
        <v>0.028981481481481483</v>
      </c>
      <c r="P18" s="204">
        <v>0</v>
      </c>
      <c r="Q18" s="253">
        <v>3</v>
      </c>
      <c r="R18" s="285">
        <v>0.09148148148148148</v>
      </c>
      <c r="S18" s="234">
        <v>11</v>
      </c>
      <c r="T18" s="385">
        <f>SUM(O15:O18)</f>
        <v>0.13081018518518517</v>
      </c>
      <c r="U18" s="438">
        <v>4</v>
      </c>
      <c r="V18" s="387"/>
    </row>
    <row r="19" spans="1:22" s="8" customFormat="1" ht="15" hidden="1">
      <c r="A19" s="314">
        <v>4</v>
      </c>
      <c r="B19" s="271"/>
      <c r="C19" s="341"/>
      <c r="D19" s="328" t="s">
        <v>204</v>
      </c>
      <c r="E19" s="203" t="s">
        <v>153</v>
      </c>
      <c r="F19" s="337">
        <v>1997</v>
      </c>
      <c r="G19" s="289" t="s">
        <v>133</v>
      </c>
      <c r="H19" s="261">
        <v>3</v>
      </c>
      <c r="I19" s="441" t="s">
        <v>295</v>
      </c>
      <c r="J19" s="261"/>
      <c r="K19" s="261" t="s">
        <v>159</v>
      </c>
      <c r="L19" s="261" t="s">
        <v>277</v>
      </c>
      <c r="M19" s="272"/>
      <c r="N19" s="241"/>
      <c r="O19" s="287">
        <v>0.019143518518518518</v>
      </c>
      <c r="P19" s="204">
        <v>0</v>
      </c>
      <c r="Q19" s="253">
        <v>0</v>
      </c>
      <c r="R19" s="285">
        <v>0.019143518518518518</v>
      </c>
      <c r="S19" s="234">
        <v>2</v>
      </c>
      <c r="T19" s="327"/>
      <c r="U19" s="438">
        <v>4</v>
      </c>
      <c r="V19" s="387"/>
    </row>
    <row r="20" spans="1:22" s="8" customFormat="1" ht="15" hidden="1">
      <c r="A20" s="314"/>
      <c r="B20" s="271"/>
      <c r="C20" s="341"/>
      <c r="D20" s="328" t="s">
        <v>191</v>
      </c>
      <c r="E20" s="203" t="s">
        <v>192</v>
      </c>
      <c r="F20" s="337">
        <v>1999</v>
      </c>
      <c r="G20" s="289" t="s">
        <v>133</v>
      </c>
      <c r="H20" s="261">
        <v>3</v>
      </c>
      <c r="I20" s="442" t="s">
        <v>295</v>
      </c>
      <c r="J20" s="261"/>
      <c r="K20" s="261" t="s">
        <v>159</v>
      </c>
      <c r="L20" s="261" t="s">
        <v>277</v>
      </c>
      <c r="M20" s="272"/>
      <c r="N20" s="241"/>
      <c r="O20" s="287">
        <v>0.03142361111111111</v>
      </c>
      <c r="P20" s="204">
        <v>0</v>
      </c>
      <c r="Q20" s="253">
        <v>0</v>
      </c>
      <c r="R20" s="285">
        <v>0.03142361111111111</v>
      </c>
      <c r="S20" s="234">
        <v>11</v>
      </c>
      <c r="T20" s="327"/>
      <c r="U20" s="438"/>
      <c r="V20" s="387"/>
    </row>
    <row r="21" spans="1:22" s="8" customFormat="1" ht="15" hidden="1">
      <c r="A21" s="314"/>
      <c r="B21" s="270"/>
      <c r="C21" s="341"/>
      <c r="D21" s="328" t="s">
        <v>177</v>
      </c>
      <c r="E21" s="203" t="s">
        <v>178</v>
      </c>
      <c r="F21" s="337">
        <v>1999</v>
      </c>
      <c r="G21" s="289" t="s">
        <v>133</v>
      </c>
      <c r="H21" s="314">
        <v>3</v>
      </c>
      <c r="I21" s="442" t="s">
        <v>295</v>
      </c>
      <c r="J21" s="314"/>
      <c r="K21" s="314" t="s">
        <v>159</v>
      </c>
      <c r="L21" s="314" t="s">
        <v>277</v>
      </c>
      <c r="M21" s="272"/>
      <c r="N21" s="241"/>
      <c r="O21" s="287">
        <v>0.06967592592592592</v>
      </c>
      <c r="P21" s="204">
        <v>0</v>
      </c>
      <c r="Q21" s="253">
        <v>2</v>
      </c>
      <c r="R21" s="285">
        <v>0.06967592592592592</v>
      </c>
      <c r="S21" s="234">
        <v>17</v>
      </c>
      <c r="T21" s="327"/>
      <c r="U21" s="438"/>
      <c r="V21" s="387"/>
    </row>
    <row r="22" spans="1:22" s="8" customFormat="1" ht="15.75" hidden="1" thickBot="1">
      <c r="A22" s="313"/>
      <c r="B22" s="271"/>
      <c r="C22" s="341"/>
      <c r="D22" s="328" t="s">
        <v>228</v>
      </c>
      <c r="E22" s="203" t="s">
        <v>147</v>
      </c>
      <c r="F22" s="337">
        <v>1998</v>
      </c>
      <c r="G22" s="289" t="s">
        <v>133</v>
      </c>
      <c r="H22" s="293">
        <v>3</v>
      </c>
      <c r="I22" s="443" t="s">
        <v>295</v>
      </c>
      <c r="J22" s="293"/>
      <c r="K22" s="293" t="s">
        <v>159</v>
      </c>
      <c r="L22" s="293" t="s">
        <v>277</v>
      </c>
      <c r="M22" s="272"/>
      <c r="N22" s="241"/>
      <c r="O22" s="287">
        <v>0.030729166666666665</v>
      </c>
      <c r="P22" s="204">
        <v>0</v>
      </c>
      <c r="Q22" s="253">
        <v>0</v>
      </c>
      <c r="R22" s="285">
        <v>0.030729166666666665</v>
      </c>
      <c r="S22" s="234">
        <v>4</v>
      </c>
      <c r="T22" s="385">
        <f>SUM(O19:O22)</f>
        <v>0.1509722222222222</v>
      </c>
      <c r="U22" s="438"/>
      <c r="V22" s="387"/>
    </row>
    <row r="23" spans="1:22" s="8" customFormat="1" ht="15" hidden="1">
      <c r="A23" s="314">
        <v>5</v>
      </c>
      <c r="B23" s="271"/>
      <c r="C23" s="341"/>
      <c r="D23" s="328" t="s">
        <v>190</v>
      </c>
      <c r="E23" s="334" t="s">
        <v>146</v>
      </c>
      <c r="F23" s="335">
        <v>1998</v>
      </c>
      <c r="G23" s="336" t="s">
        <v>133</v>
      </c>
      <c r="H23" s="314">
        <v>3</v>
      </c>
      <c r="I23" s="441" t="s">
        <v>294</v>
      </c>
      <c r="J23" s="314"/>
      <c r="K23" s="314" t="s">
        <v>159</v>
      </c>
      <c r="L23" s="314" t="s">
        <v>277</v>
      </c>
      <c r="M23" s="272"/>
      <c r="N23" s="241"/>
      <c r="O23" s="287">
        <v>0.044583333333333336</v>
      </c>
      <c r="P23" s="204">
        <v>0</v>
      </c>
      <c r="Q23" s="253">
        <v>1</v>
      </c>
      <c r="R23" s="285">
        <v>0.044583333333333336</v>
      </c>
      <c r="S23" s="234">
        <v>14</v>
      </c>
      <c r="T23" s="327"/>
      <c r="U23" s="438">
        <v>5</v>
      </c>
      <c r="V23" s="387"/>
    </row>
    <row r="24" spans="1:22" s="8" customFormat="1" ht="15" hidden="1">
      <c r="A24" s="314"/>
      <c r="B24" s="270"/>
      <c r="C24" s="341"/>
      <c r="D24" s="328" t="s">
        <v>176</v>
      </c>
      <c r="E24" s="334" t="s">
        <v>154</v>
      </c>
      <c r="F24" s="335">
        <v>1997</v>
      </c>
      <c r="G24" s="336" t="s">
        <v>133</v>
      </c>
      <c r="H24" s="314">
        <v>3</v>
      </c>
      <c r="I24" s="442" t="s">
        <v>294</v>
      </c>
      <c r="J24" s="314"/>
      <c r="K24" s="314" t="s">
        <v>159</v>
      </c>
      <c r="L24" s="314" t="s">
        <v>277</v>
      </c>
      <c r="M24" s="272"/>
      <c r="N24" s="241"/>
      <c r="O24" s="287">
        <v>0.022615740740740742</v>
      </c>
      <c r="P24" s="204">
        <v>0</v>
      </c>
      <c r="Q24" s="253">
        <v>0</v>
      </c>
      <c r="R24" s="285">
        <v>0.022615740740740742</v>
      </c>
      <c r="S24" s="234">
        <v>5</v>
      </c>
      <c r="T24" s="327"/>
      <c r="U24" s="438">
        <v>5</v>
      </c>
      <c r="V24" s="387"/>
    </row>
    <row r="25" spans="1:22" s="8" customFormat="1" ht="15" hidden="1">
      <c r="A25" s="314"/>
      <c r="B25" s="270"/>
      <c r="C25" s="341"/>
      <c r="D25" s="328" t="s">
        <v>202</v>
      </c>
      <c r="E25" s="334" t="s">
        <v>203</v>
      </c>
      <c r="F25" s="335">
        <v>1998</v>
      </c>
      <c r="G25" s="336" t="s">
        <v>133</v>
      </c>
      <c r="H25" s="314">
        <v>3</v>
      </c>
      <c r="I25" s="442" t="s">
        <v>294</v>
      </c>
      <c r="J25" s="314"/>
      <c r="K25" s="314" t="s">
        <v>159</v>
      </c>
      <c r="L25" s="314" t="s">
        <v>277</v>
      </c>
      <c r="M25" s="272"/>
      <c r="N25" s="241"/>
      <c r="O25" s="287">
        <v>0.07974537037037037</v>
      </c>
      <c r="P25" s="204">
        <v>0</v>
      </c>
      <c r="Q25" s="253">
        <v>2</v>
      </c>
      <c r="R25" s="285">
        <v>0.07974537037037037</v>
      </c>
      <c r="S25" s="234">
        <v>18</v>
      </c>
      <c r="T25" s="327"/>
      <c r="U25" s="438">
        <v>5</v>
      </c>
      <c r="V25" s="387"/>
    </row>
    <row r="26" spans="1:22" s="8" customFormat="1" ht="15.75" hidden="1" thickBot="1">
      <c r="A26" s="313"/>
      <c r="B26" s="271"/>
      <c r="C26" s="341"/>
      <c r="D26" s="328" t="s">
        <v>223</v>
      </c>
      <c r="E26" s="334" t="s">
        <v>148</v>
      </c>
      <c r="F26" s="335">
        <v>1997</v>
      </c>
      <c r="G26" s="336" t="s">
        <v>157</v>
      </c>
      <c r="H26" s="293">
        <v>3</v>
      </c>
      <c r="I26" s="443" t="s">
        <v>294</v>
      </c>
      <c r="J26" s="293"/>
      <c r="K26" s="293" t="s">
        <v>159</v>
      </c>
      <c r="L26" s="293" t="s">
        <v>277</v>
      </c>
      <c r="M26" s="272"/>
      <c r="N26" s="241"/>
      <c r="O26" s="287">
        <v>0.03775462962962963</v>
      </c>
      <c r="P26" s="204">
        <v>0</v>
      </c>
      <c r="Q26" s="253">
        <v>0</v>
      </c>
      <c r="R26" s="285">
        <v>0.03775462962962963</v>
      </c>
      <c r="S26" s="234">
        <v>5</v>
      </c>
      <c r="T26" s="385">
        <f>SUM(O23:O26)</f>
        <v>0.18469907407407407</v>
      </c>
      <c r="U26" s="438">
        <v>5</v>
      </c>
      <c r="V26" s="387"/>
    </row>
    <row r="27" spans="1:22" s="8" customFormat="1" ht="15">
      <c r="A27" s="314">
        <v>4</v>
      </c>
      <c r="B27" s="271"/>
      <c r="C27" s="341"/>
      <c r="D27" s="328" t="s">
        <v>219</v>
      </c>
      <c r="E27" s="291" t="s">
        <v>220</v>
      </c>
      <c r="F27" s="329">
        <v>1996</v>
      </c>
      <c r="G27" s="332" t="s">
        <v>157</v>
      </c>
      <c r="H27" s="261">
        <v>10</v>
      </c>
      <c r="I27" s="441" t="s">
        <v>290</v>
      </c>
      <c r="J27" s="261"/>
      <c r="K27" s="261" t="s">
        <v>275</v>
      </c>
      <c r="L27" s="261" t="s">
        <v>276</v>
      </c>
      <c r="M27" s="272"/>
      <c r="N27" s="355">
        <v>0.0008680555555555555</v>
      </c>
      <c r="O27" s="356">
        <v>0.022858796296296294</v>
      </c>
      <c r="P27" s="204">
        <v>0</v>
      </c>
      <c r="Q27" s="253">
        <v>1</v>
      </c>
      <c r="R27" s="285">
        <v>0.05188657407407408</v>
      </c>
      <c r="S27" s="234">
        <v>7</v>
      </c>
      <c r="T27" s="327"/>
      <c r="U27" s="438">
        <v>4</v>
      </c>
      <c r="V27" s="387"/>
    </row>
    <row r="28" spans="1:22" s="8" customFormat="1" ht="15">
      <c r="A28" s="314"/>
      <c r="B28" s="270"/>
      <c r="C28" s="341"/>
      <c r="D28" s="328" t="s">
        <v>206</v>
      </c>
      <c r="E28" s="291" t="s">
        <v>207</v>
      </c>
      <c r="F28" s="329">
        <v>1998</v>
      </c>
      <c r="G28" s="332" t="s">
        <v>133</v>
      </c>
      <c r="H28" s="261">
        <v>10</v>
      </c>
      <c r="I28" s="442" t="s">
        <v>290</v>
      </c>
      <c r="J28" s="261"/>
      <c r="K28" s="261" t="s">
        <v>275</v>
      </c>
      <c r="L28" s="261" t="s">
        <v>276</v>
      </c>
      <c r="M28" s="272"/>
      <c r="N28" s="355"/>
      <c r="O28" s="356">
        <v>0.04351851851851851</v>
      </c>
      <c r="P28" s="204">
        <v>0</v>
      </c>
      <c r="Q28" s="253">
        <v>1</v>
      </c>
      <c r="R28" s="285">
        <v>0.061018518518518514</v>
      </c>
      <c r="S28" s="234">
        <v>14</v>
      </c>
      <c r="T28" s="327"/>
      <c r="U28" s="438">
        <v>6</v>
      </c>
      <c r="V28" s="387"/>
    </row>
    <row r="29" spans="1:22" s="8" customFormat="1" ht="15">
      <c r="A29" s="314"/>
      <c r="B29" s="271"/>
      <c r="C29" s="341"/>
      <c r="D29" s="328" t="s">
        <v>229</v>
      </c>
      <c r="E29" s="291" t="s">
        <v>230</v>
      </c>
      <c r="F29" s="329">
        <v>1998</v>
      </c>
      <c r="G29" s="332" t="s">
        <v>157</v>
      </c>
      <c r="H29" s="261">
        <v>10</v>
      </c>
      <c r="I29" s="442" t="s">
        <v>290</v>
      </c>
      <c r="J29" s="261"/>
      <c r="K29" s="261" t="s">
        <v>275</v>
      </c>
      <c r="L29" s="261" t="s">
        <v>276</v>
      </c>
      <c r="M29" s="272"/>
      <c r="N29" s="355"/>
      <c r="O29" s="356">
        <v>0.05550925925925926</v>
      </c>
      <c r="P29" s="204">
        <v>0</v>
      </c>
      <c r="Q29" s="253">
        <v>1</v>
      </c>
      <c r="R29" s="285">
        <v>0.04351851851851851</v>
      </c>
      <c r="S29" s="234">
        <v>18</v>
      </c>
      <c r="T29" s="327"/>
      <c r="U29" s="438">
        <v>6</v>
      </c>
      <c r="V29" s="387"/>
    </row>
    <row r="30" spans="1:22" s="8" customFormat="1" ht="15.75" thickBot="1">
      <c r="A30" s="313"/>
      <c r="B30" s="271"/>
      <c r="C30" s="341"/>
      <c r="D30" s="328" t="s">
        <v>224</v>
      </c>
      <c r="E30" s="291" t="s">
        <v>225</v>
      </c>
      <c r="F30" s="329">
        <v>1996</v>
      </c>
      <c r="G30" s="332" t="s">
        <v>157</v>
      </c>
      <c r="H30" s="293">
        <v>10</v>
      </c>
      <c r="I30" s="443" t="s">
        <v>290</v>
      </c>
      <c r="J30" s="293"/>
      <c r="K30" s="293" t="s">
        <v>275</v>
      </c>
      <c r="L30" s="293" t="s">
        <v>276</v>
      </c>
      <c r="M30" s="272"/>
      <c r="N30" s="355"/>
      <c r="O30" s="356">
        <v>0.07233796296296297</v>
      </c>
      <c r="P30" s="204">
        <v>0</v>
      </c>
      <c r="Q30" s="253">
        <v>0</v>
      </c>
      <c r="R30" s="285">
        <v>0.03453703703703704</v>
      </c>
      <c r="S30" s="234">
        <v>11</v>
      </c>
      <c r="T30" s="385">
        <f>SUM(O27:O30)</f>
        <v>0.19422453703703701</v>
      </c>
      <c r="U30" s="438">
        <v>6</v>
      </c>
      <c r="V30" s="387"/>
    </row>
    <row r="31" spans="1:22" s="8" customFormat="1" ht="15">
      <c r="A31" s="314">
        <v>5</v>
      </c>
      <c r="B31" s="270"/>
      <c r="C31" s="341"/>
      <c r="D31" s="328" t="s">
        <v>180</v>
      </c>
      <c r="E31" s="331" t="s">
        <v>149</v>
      </c>
      <c r="F31" s="332">
        <v>1997</v>
      </c>
      <c r="G31" s="332" t="s">
        <v>133</v>
      </c>
      <c r="H31" s="261">
        <v>5</v>
      </c>
      <c r="I31" s="441" t="s">
        <v>278</v>
      </c>
      <c r="J31" s="261"/>
      <c r="K31" s="261" t="s">
        <v>278</v>
      </c>
      <c r="L31" s="261" t="s">
        <v>279</v>
      </c>
      <c r="M31" s="272"/>
      <c r="N31" s="355"/>
      <c r="O31" s="356">
        <v>0.021145833333333332</v>
      </c>
      <c r="P31" s="204">
        <v>0</v>
      </c>
      <c r="Q31" s="253">
        <v>3</v>
      </c>
      <c r="R31" s="285">
        <v>0.08399305555555556</v>
      </c>
      <c r="S31" s="234">
        <v>4</v>
      </c>
      <c r="T31" s="327"/>
      <c r="U31" s="438">
        <v>5</v>
      </c>
      <c r="V31" s="387"/>
    </row>
    <row r="32" spans="1:22" s="8" customFormat="1" ht="15">
      <c r="A32" s="314"/>
      <c r="B32" s="271"/>
      <c r="C32" s="341"/>
      <c r="D32" s="328" t="s">
        <v>226</v>
      </c>
      <c r="E32" s="331" t="s">
        <v>227</v>
      </c>
      <c r="F32" s="332">
        <v>1998</v>
      </c>
      <c r="G32" s="332" t="s">
        <v>133</v>
      </c>
      <c r="H32" s="314">
        <v>5</v>
      </c>
      <c r="I32" s="442" t="s">
        <v>278</v>
      </c>
      <c r="J32" s="314"/>
      <c r="K32" s="314" t="s">
        <v>278</v>
      </c>
      <c r="L32" s="314" t="s">
        <v>279</v>
      </c>
      <c r="M32" s="272"/>
      <c r="N32" s="241"/>
      <c r="O32" s="287">
        <v>0.05549768518518518</v>
      </c>
      <c r="P32" s="204">
        <v>0</v>
      </c>
      <c r="Q32" s="253">
        <v>1</v>
      </c>
      <c r="R32" s="285">
        <v>0.05549768518518518</v>
      </c>
      <c r="S32" s="234">
        <v>6</v>
      </c>
      <c r="T32" s="327"/>
      <c r="U32" s="438">
        <v>7</v>
      </c>
      <c r="V32" s="387"/>
    </row>
    <row r="33" spans="1:22" s="8" customFormat="1" ht="15">
      <c r="A33" s="314"/>
      <c r="B33" s="271"/>
      <c r="C33" s="341"/>
      <c r="D33" s="328" t="s">
        <v>217</v>
      </c>
      <c r="E33" s="331" t="s">
        <v>218</v>
      </c>
      <c r="F33" s="332">
        <v>1999</v>
      </c>
      <c r="G33" s="332" t="s">
        <v>133</v>
      </c>
      <c r="H33" s="261">
        <v>5</v>
      </c>
      <c r="I33" s="442" t="s">
        <v>278</v>
      </c>
      <c r="J33" s="261"/>
      <c r="K33" s="261" t="s">
        <v>278</v>
      </c>
      <c r="L33" s="261" t="s">
        <v>279</v>
      </c>
      <c r="M33" s="272"/>
      <c r="N33" s="241"/>
      <c r="O33" s="287">
        <v>0.10498842592592592</v>
      </c>
      <c r="P33" s="204">
        <v>0</v>
      </c>
      <c r="Q33" s="253">
        <v>3</v>
      </c>
      <c r="R33" s="285">
        <v>0.10498842592592592</v>
      </c>
      <c r="S33" s="234">
        <v>31</v>
      </c>
      <c r="T33" s="327"/>
      <c r="U33" s="438">
        <v>7</v>
      </c>
      <c r="V33" s="387"/>
    </row>
    <row r="34" spans="1:22" s="8" customFormat="1" ht="15.75" thickBot="1">
      <c r="A34" s="313"/>
      <c r="B34" s="270"/>
      <c r="C34" s="341"/>
      <c r="D34" s="328" t="s">
        <v>194</v>
      </c>
      <c r="E34" s="331" t="s">
        <v>144</v>
      </c>
      <c r="F34" s="332">
        <v>1998</v>
      </c>
      <c r="G34" s="332" t="s">
        <v>133</v>
      </c>
      <c r="H34" s="293">
        <v>5</v>
      </c>
      <c r="I34" s="443" t="s">
        <v>278</v>
      </c>
      <c r="J34" s="293"/>
      <c r="K34" s="293" t="s">
        <v>278</v>
      </c>
      <c r="L34" s="293" t="s">
        <v>279</v>
      </c>
      <c r="M34" s="272"/>
      <c r="N34" s="241"/>
      <c r="O34" s="287">
        <v>0.0372337962962963</v>
      </c>
      <c r="P34" s="204">
        <v>0</v>
      </c>
      <c r="Q34" s="253">
        <v>3</v>
      </c>
      <c r="R34" s="285">
        <v>0.0997337962962963</v>
      </c>
      <c r="S34" s="234">
        <v>7</v>
      </c>
      <c r="T34" s="385">
        <f>SUM(O31:O34)</f>
        <v>0.21886574074074072</v>
      </c>
      <c r="U34" s="438">
        <v>7</v>
      </c>
      <c r="V34" s="387"/>
    </row>
    <row r="35" spans="1:22" s="8" customFormat="1" ht="15">
      <c r="A35" s="314">
        <v>6</v>
      </c>
      <c r="B35" s="271"/>
      <c r="C35" s="341"/>
      <c r="D35" s="328" t="s">
        <v>244</v>
      </c>
      <c r="E35" s="331" t="s">
        <v>245</v>
      </c>
      <c r="F35" s="332">
        <v>1997</v>
      </c>
      <c r="G35" s="332" t="s">
        <v>133</v>
      </c>
      <c r="H35" s="261">
        <v>9</v>
      </c>
      <c r="I35" s="441" t="s">
        <v>283</v>
      </c>
      <c r="J35" s="261"/>
      <c r="K35" s="261" t="s">
        <v>283</v>
      </c>
      <c r="L35" s="261" t="s">
        <v>284</v>
      </c>
      <c r="M35" s="272"/>
      <c r="N35" s="241"/>
      <c r="O35" s="287">
        <v>0.08331018518518518</v>
      </c>
      <c r="P35" s="204">
        <v>0</v>
      </c>
      <c r="Q35" s="253">
        <v>2</v>
      </c>
      <c r="R35" s="285">
        <v>0.08331018518518518</v>
      </c>
      <c r="S35" s="234">
        <v>10</v>
      </c>
      <c r="T35" s="327"/>
      <c r="U35" s="438">
        <v>6</v>
      </c>
      <c r="V35" s="387"/>
    </row>
    <row r="36" spans="1:22" s="8" customFormat="1" ht="15">
      <c r="A36" s="314"/>
      <c r="B36" s="270"/>
      <c r="C36" s="341"/>
      <c r="D36" s="328" t="s">
        <v>252</v>
      </c>
      <c r="E36" s="331" t="s">
        <v>253</v>
      </c>
      <c r="F36" s="332">
        <v>1997</v>
      </c>
      <c r="G36" s="332" t="s">
        <v>133</v>
      </c>
      <c r="H36" s="261">
        <v>9</v>
      </c>
      <c r="I36" s="442" t="s">
        <v>283</v>
      </c>
      <c r="J36" s="261"/>
      <c r="K36" s="261" t="s">
        <v>283</v>
      </c>
      <c r="L36" s="261" t="s">
        <v>284</v>
      </c>
      <c r="M36" s="272"/>
      <c r="N36" s="241"/>
      <c r="O36" s="287">
        <v>0.10278935185185184</v>
      </c>
      <c r="P36" s="204">
        <v>0</v>
      </c>
      <c r="Q36" s="253">
        <v>3</v>
      </c>
      <c r="R36" s="285">
        <v>0.10278935185185184</v>
      </c>
      <c r="S36" s="234">
        <v>29</v>
      </c>
      <c r="T36" s="327"/>
      <c r="U36" s="438">
        <v>8</v>
      </c>
      <c r="V36" s="387"/>
    </row>
    <row r="37" spans="1:22" s="8" customFormat="1" ht="15">
      <c r="A37" s="314"/>
      <c r="B37" s="271"/>
      <c r="C37" s="341"/>
      <c r="D37" s="328" t="s">
        <v>264</v>
      </c>
      <c r="E37" s="331" t="s">
        <v>265</v>
      </c>
      <c r="F37" s="332">
        <v>1997</v>
      </c>
      <c r="G37" s="332" t="s">
        <v>133</v>
      </c>
      <c r="H37" s="261">
        <v>9</v>
      </c>
      <c r="I37" s="442" t="s">
        <v>283</v>
      </c>
      <c r="J37" s="261"/>
      <c r="K37" s="261" t="s">
        <v>283</v>
      </c>
      <c r="L37" s="261" t="s">
        <v>284</v>
      </c>
      <c r="M37" s="272"/>
      <c r="N37" s="241"/>
      <c r="O37" s="287">
        <v>0.10398148148148148</v>
      </c>
      <c r="P37" s="204">
        <v>0</v>
      </c>
      <c r="Q37" s="253">
        <v>3</v>
      </c>
      <c r="R37" s="285">
        <v>0.10398148148148148</v>
      </c>
      <c r="S37" s="234">
        <v>13</v>
      </c>
      <c r="T37" s="327"/>
      <c r="U37" s="438">
        <v>8</v>
      </c>
      <c r="V37" s="387"/>
    </row>
    <row r="38" spans="1:22" s="8" customFormat="1" ht="15.75" thickBot="1">
      <c r="A38" s="313"/>
      <c r="B38" s="270"/>
      <c r="C38" s="341"/>
      <c r="D38" s="395" t="s">
        <v>236</v>
      </c>
      <c r="E38" s="396" t="s">
        <v>237</v>
      </c>
      <c r="F38" s="332">
        <v>1997</v>
      </c>
      <c r="G38" s="332" t="s">
        <v>133</v>
      </c>
      <c r="H38" s="293">
        <v>9</v>
      </c>
      <c r="I38" s="443" t="s">
        <v>283</v>
      </c>
      <c r="J38" s="293"/>
      <c r="K38" s="293" t="s">
        <v>283</v>
      </c>
      <c r="L38" s="293" t="s">
        <v>284</v>
      </c>
      <c r="M38" s="272"/>
      <c r="N38" s="241"/>
      <c r="O38" s="287">
        <v>0.10371527777777778</v>
      </c>
      <c r="P38" s="204">
        <v>0</v>
      </c>
      <c r="Q38" s="253">
        <v>3</v>
      </c>
      <c r="R38" s="285">
        <v>0.10371527777777778</v>
      </c>
      <c r="S38" s="234">
        <v>30</v>
      </c>
      <c r="T38" s="385">
        <f>SUM(O35:O38)</f>
        <v>0.3937962962962963</v>
      </c>
      <c r="U38" s="438">
        <v>8</v>
      </c>
      <c r="V38" s="387"/>
    </row>
    <row r="39" spans="1:22" s="8" customFormat="1" ht="15.75" thickBot="1">
      <c r="A39" s="314">
        <v>7</v>
      </c>
      <c r="B39" s="270"/>
      <c r="C39" s="394"/>
      <c r="D39" s="328" t="s">
        <v>188</v>
      </c>
      <c r="E39" s="333" t="s">
        <v>189</v>
      </c>
      <c r="F39" s="332">
        <v>1997</v>
      </c>
      <c r="G39" s="332" t="s">
        <v>157</v>
      </c>
      <c r="H39" s="261">
        <v>13</v>
      </c>
      <c r="I39" s="441" t="s">
        <v>292</v>
      </c>
      <c r="J39" s="261"/>
      <c r="K39" s="261" t="s">
        <v>273</v>
      </c>
      <c r="L39" s="261" t="s">
        <v>274</v>
      </c>
      <c r="M39" s="272"/>
      <c r="N39" s="241"/>
      <c r="O39" s="390">
        <v>0.09020833333333333</v>
      </c>
      <c r="P39" s="367">
        <v>0</v>
      </c>
      <c r="Q39" s="368">
        <v>2</v>
      </c>
      <c r="R39" s="369">
        <v>0.07135416666666666</v>
      </c>
      <c r="S39" s="391">
        <v>23</v>
      </c>
      <c r="T39" s="327"/>
      <c r="U39" s="438">
        <v>7</v>
      </c>
      <c r="V39" s="387"/>
    </row>
    <row r="40" spans="1:22" s="8" customFormat="1" ht="14.25" customHeight="1">
      <c r="A40" s="314"/>
      <c r="B40" s="271"/>
      <c r="C40" s="394"/>
      <c r="D40" s="328" t="s">
        <v>174</v>
      </c>
      <c r="E40" s="333" t="s">
        <v>175</v>
      </c>
      <c r="F40" s="332">
        <v>1997</v>
      </c>
      <c r="G40" s="332" t="s">
        <v>157</v>
      </c>
      <c r="H40" s="261">
        <v>13</v>
      </c>
      <c r="I40" s="442" t="s">
        <v>292</v>
      </c>
      <c r="J40" s="261"/>
      <c r="K40" s="261" t="s">
        <v>273</v>
      </c>
      <c r="L40" s="261" t="s">
        <v>274</v>
      </c>
      <c r="M40" s="272"/>
      <c r="N40" s="241"/>
      <c r="O40" s="287">
        <v>0.13493055555555555</v>
      </c>
      <c r="P40" s="367">
        <v>0</v>
      </c>
      <c r="Q40" s="368">
        <v>3</v>
      </c>
      <c r="R40" s="392">
        <v>0.11607638888888888</v>
      </c>
      <c r="S40" s="393">
        <v>20</v>
      </c>
      <c r="T40" s="327"/>
      <c r="U40" s="438">
        <v>10</v>
      </c>
      <c r="V40" s="387"/>
    </row>
    <row r="41" spans="1:22" s="8" customFormat="1" ht="15">
      <c r="A41" s="314"/>
      <c r="B41" s="270"/>
      <c r="C41" s="394"/>
      <c r="D41" s="328" t="s">
        <v>221</v>
      </c>
      <c r="E41" s="333" t="s">
        <v>222</v>
      </c>
      <c r="F41" s="332">
        <v>1997</v>
      </c>
      <c r="G41" s="332" t="s">
        <v>157</v>
      </c>
      <c r="H41" s="261">
        <v>13</v>
      </c>
      <c r="I41" s="442" t="s">
        <v>292</v>
      </c>
      <c r="J41" s="261"/>
      <c r="K41" s="261" t="s">
        <v>273</v>
      </c>
      <c r="L41" s="261" t="s">
        <v>274</v>
      </c>
      <c r="M41" s="272"/>
      <c r="N41" s="241"/>
      <c r="O41" s="287">
        <v>0.08328703703703703</v>
      </c>
      <c r="P41" s="204">
        <v>0</v>
      </c>
      <c r="Q41" s="253">
        <v>2</v>
      </c>
      <c r="R41" s="285">
        <v>0.06443287037037038</v>
      </c>
      <c r="S41" s="234">
        <v>20</v>
      </c>
      <c r="T41" s="327"/>
      <c r="U41" s="438">
        <v>10</v>
      </c>
      <c r="V41" s="387"/>
    </row>
    <row r="42" spans="1:22" s="8" customFormat="1" ht="15.75" thickBot="1">
      <c r="A42" s="313"/>
      <c r="B42" s="271"/>
      <c r="C42" s="394"/>
      <c r="D42" s="328" t="s">
        <v>208</v>
      </c>
      <c r="E42" s="333" t="s">
        <v>209</v>
      </c>
      <c r="F42" s="332">
        <v>1997</v>
      </c>
      <c r="G42" s="332" t="s">
        <v>157</v>
      </c>
      <c r="H42" s="293">
        <v>13</v>
      </c>
      <c r="I42" s="443" t="s">
        <v>292</v>
      </c>
      <c r="J42" s="293"/>
      <c r="K42" s="293" t="s">
        <v>273</v>
      </c>
      <c r="L42" s="293" t="s">
        <v>274</v>
      </c>
      <c r="M42" s="272"/>
      <c r="N42" s="241"/>
      <c r="O42" s="354">
        <v>0.09458333333333332</v>
      </c>
      <c r="P42" s="381">
        <v>0</v>
      </c>
      <c r="Q42" s="382">
        <v>2</v>
      </c>
      <c r="R42" s="383">
        <v>0.07572916666666665</v>
      </c>
      <c r="S42" s="384">
        <v>24</v>
      </c>
      <c r="T42" s="385">
        <f>SUM(O39:O42)</f>
        <v>0.40300925925925923</v>
      </c>
      <c r="U42" s="438">
        <v>10</v>
      </c>
      <c r="V42" s="387"/>
    </row>
    <row r="43" spans="1:22" s="8" customFormat="1" ht="15">
      <c r="A43" s="314">
        <v>8</v>
      </c>
      <c r="B43" s="270"/>
      <c r="C43" s="341"/>
      <c r="D43" s="397" t="s">
        <v>254</v>
      </c>
      <c r="E43" s="398" t="s">
        <v>255</v>
      </c>
      <c r="F43" s="332">
        <v>1996</v>
      </c>
      <c r="G43" s="332" t="s">
        <v>133</v>
      </c>
      <c r="H43" s="261">
        <v>11</v>
      </c>
      <c r="I43" s="441" t="s">
        <v>291</v>
      </c>
      <c r="J43" s="261"/>
      <c r="K43" s="261" t="s">
        <v>160</v>
      </c>
      <c r="L43" s="261" t="s">
        <v>280</v>
      </c>
      <c r="M43" s="272"/>
      <c r="N43" s="241"/>
      <c r="O43" s="287">
        <v>0.0953125</v>
      </c>
      <c r="P43" s="204">
        <v>0</v>
      </c>
      <c r="Q43" s="253">
        <v>2</v>
      </c>
      <c r="R43" s="285">
        <v>0.0953125</v>
      </c>
      <c r="S43" s="234">
        <v>26</v>
      </c>
      <c r="T43" s="327"/>
      <c r="U43" s="438">
        <v>8</v>
      </c>
      <c r="V43" s="387"/>
    </row>
    <row r="44" spans="1:22" s="8" customFormat="1" ht="15">
      <c r="A44" s="314"/>
      <c r="B44" s="270"/>
      <c r="C44" s="341"/>
      <c r="D44" s="328" t="s">
        <v>231</v>
      </c>
      <c r="E44" s="331" t="s">
        <v>232</v>
      </c>
      <c r="F44" s="332">
        <v>1998</v>
      </c>
      <c r="G44" s="332" t="s">
        <v>133</v>
      </c>
      <c r="H44" s="261">
        <v>11</v>
      </c>
      <c r="I44" s="442" t="s">
        <v>291</v>
      </c>
      <c r="J44" s="261"/>
      <c r="K44" s="261" t="s">
        <v>160</v>
      </c>
      <c r="L44" s="261" t="s">
        <v>280</v>
      </c>
      <c r="M44" s="272"/>
      <c r="N44" s="241"/>
      <c r="O44" s="287">
        <v>0.10503472222222221</v>
      </c>
      <c r="P44" s="204">
        <v>0</v>
      </c>
      <c r="Q44" s="253">
        <v>3</v>
      </c>
      <c r="R44" s="285">
        <v>0.10503472222222221</v>
      </c>
      <c r="S44" s="234">
        <v>14</v>
      </c>
      <c r="T44" s="327"/>
      <c r="U44" s="438">
        <v>9</v>
      </c>
      <c r="V44" s="387"/>
    </row>
    <row r="45" spans="1:22" s="8" customFormat="1" ht="15">
      <c r="A45" s="314"/>
      <c r="B45" s="271"/>
      <c r="C45" s="341"/>
      <c r="D45" s="328" t="s">
        <v>246</v>
      </c>
      <c r="E45" s="331" t="s">
        <v>247</v>
      </c>
      <c r="F45" s="332">
        <v>1996</v>
      </c>
      <c r="G45" s="332" t="s">
        <v>133</v>
      </c>
      <c r="H45" s="314">
        <v>11</v>
      </c>
      <c r="I45" s="442" t="s">
        <v>291</v>
      </c>
      <c r="J45" s="314"/>
      <c r="K45" s="314" t="s">
        <v>160</v>
      </c>
      <c r="L45" s="314" t="s">
        <v>280</v>
      </c>
      <c r="M45" s="272"/>
      <c r="N45" s="241"/>
      <c r="O45" s="287">
        <v>0.1134375</v>
      </c>
      <c r="P45" s="204">
        <v>0</v>
      </c>
      <c r="Q45" s="253">
        <v>3</v>
      </c>
      <c r="R45" s="285">
        <v>0.1134375</v>
      </c>
      <c r="S45" s="234">
        <v>35</v>
      </c>
      <c r="T45" s="327"/>
      <c r="U45" s="438">
        <v>9</v>
      </c>
      <c r="V45" s="387"/>
    </row>
    <row r="46" spans="1:22" s="8" customFormat="1" ht="15.75" thickBot="1">
      <c r="A46" s="313"/>
      <c r="B46" s="270"/>
      <c r="C46" s="341"/>
      <c r="D46" s="328" t="s">
        <v>238</v>
      </c>
      <c r="E46" s="331" t="s">
        <v>239</v>
      </c>
      <c r="F46" s="332">
        <v>1997</v>
      </c>
      <c r="G46" s="332" t="s">
        <v>133</v>
      </c>
      <c r="H46" s="293">
        <v>11</v>
      </c>
      <c r="I46" s="443" t="s">
        <v>291</v>
      </c>
      <c r="J46" s="293"/>
      <c r="K46" s="293" t="s">
        <v>160</v>
      </c>
      <c r="L46" s="293" t="s">
        <v>280</v>
      </c>
      <c r="M46" s="272"/>
      <c r="N46" s="241"/>
      <c r="O46" s="287">
        <v>0.10592592592592592</v>
      </c>
      <c r="P46" s="204">
        <v>0</v>
      </c>
      <c r="Q46" s="253">
        <v>3</v>
      </c>
      <c r="R46" s="285">
        <v>0.10592592592592592</v>
      </c>
      <c r="S46" s="234">
        <v>34</v>
      </c>
      <c r="T46" s="385">
        <f>SUM(O43:O46)</f>
        <v>0.4197106481481481</v>
      </c>
      <c r="U46" s="438">
        <v>9</v>
      </c>
      <c r="V46" s="387"/>
    </row>
    <row r="47" spans="1:22" s="8" customFormat="1" ht="15">
      <c r="A47" s="314">
        <v>9</v>
      </c>
      <c r="B47" s="271"/>
      <c r="C47" s="341"/>
      <c r="D47" s="328" t="s">
        <v>248</v>
      </c>
      <c r="E47" s="331" t="s">
        <v>249</v>
      </c>
      <c r="F47" s="332">
        <v>1996</v>
      </c>
      <c r="G47" s="332" t="s">
        <v>157</v>
      </c>
      <c r="H47" s="261">
        <v>12</v>
      </c>
      <c r="I47" s="441" t="s">
        <v>302</v>
      </c>
      <c r="J47" s="261"/>
      <c r="K47" s="261" t="s">
        <v>281</v>
      </c>
      <c r="L47" s="261" t="s">
        <v>282</v>
      </c>
      <c r="M47" s="272"/>
      <c r="N47" s="241"/>
      <c r="O47" s="287">
        <v>0.12593749999999998</v>
      </c>
      <c r="P47" s="204">
        <v>0</v>
      </c>
      <c r="Q47" s="253">
        <v>4</v>
      </c>
      <c r="R47" s="285">
        <v>0.12593749999999998</v>
      </c>
      <c r="S47" s="234">
        <v>17</v>
      </c>
      <c r="T47" s="327"/>
      <c r="U47" s="438">
        <v>9</v>
      </c>
      <c r="V47" s="387"/>
    </row>
    <row r="48" spans="1:22" s="8" customFormat="1" ht="15">
      <c r="A48" s="314"/>
      <c r="B48" s="270"/>
      <c r="C48" s="341"/>
      <c r="D48" s="328" t="s">
        <v>256</v>
      </c>
      <c r="E48" s="331" t="s">
        <v>257</v>
      </c>
      <c r="F48" s="332">
        <v>1996</v>
      </c>
      <c r="G48" s="332" t="s">
        <v>157</v>
      </c>
      <c r="H48" s="261">
        <v>12</v>
      </c>
      <c r="I48" s="442" t="s">
        <v>302</v>
      </c>
      <c r="J48" s="261"/>
      <c r="K48" s="261" t="s">
        <v>281</v>
      </c>
      <c r="L48" s="261" t="s">
        <v>282</v>
      </c>
      <c r="M48" s="272"/>
      <c r="N48" s="241"/>
      <c r="O48" s="287">
        <v>0.10579861111111111</v>
      </c>
      <c r="P48" s="204">
        <v>0</v>
      </c>
      <c r="Q48" s="253">
        <v>3</v>
      </c>
      <c r="R48" s="285">
        <v>0.10579861111111111</v>
      </c>
      <c r="S48" s="234">
        <v>33</v>
      </c>
      <c r="T48" s="327"/>
      <c r="U48" s="438">
        <v>11</v>
      </c>
      <c r="V48" s="387"/>
    </row>
    <row r="49" spans="1:22" s="8" customFormat="1" ht="15.75" customHeight="1">
      <c r="A49" s="314"/>
      <c r="B49" s="270"/>
      <c r="C49" s="341"/>
      <c r="D49" s="328" t="s">
        <v>233</v>
      </c>
      <c r="E49" s="331" t="s">
        <v>234</v>
      </c>
      <c r="F49" s="332">
        <v>1997</v>
      </c>
      <c r="G49" s="332" t="s">
        <v>157</v>
      </c>
      <c r="H49" s="261">
        <v>12</v>
      </c>
      <c r="I49" s="442" t="s">
        <v>302</v>
      </c>
      <c r="J49" s="261"/>
      <c r="K49" s="261" t="s">
        <v>281</v>
      </c>
      <c r="L49" s="261" t="s">
        <v>282</v>
      </c>
      <c r="M49" s="272"/>
      <c r="N49" s="241"/>
      <c r="O49" s="287">
        <v>0.1273263888888889</v>
      </c>
      <c r="P49" s="204">
        <v>0</v>
      </c>
      <c r="Q49" s="253">
        <v>3</v>
      </c>
      <c r="R49" s="285">
        <v>0.1273263888888889</v>
      </c>
      <c r="S49" s="234">
        <v>18</v>
      </c>
      <c r="T49" s="327"/>
      <c r="U49" s="438">
        <v>11</v>
      </c>
      <c r="V49" s="387"/>
    </row>
    <row r="50" spans="1:22" s="8" customFormat="1" ht="15.75" thickBot="1">
      <c r="A50" s="313"/>
      <c r="B50" s="270"/>
      <c r="C50" s="341"/>
      <c r="D50" s="328" t="s">
        <v>240</v>
      </c>
      <c r="E50" s="331" t="s">
        <v>241</v>
      </c>
      <c r="F50" s="332">
        <v>1997</v>
      </c>
      <c r="G50" s="332" t="s">
        <v>157</v>
      </c>
      <c r="H50" s="313">
        <v>12</v>
      </c>
      <c r="I50" s="443" t="s">
        <v>302</v>
      </c>
      <c r="J50" s="313"/>
      <c r="K50" s="313" t="s">
        <v>281</v>
      </c>
      <c r="L50" s="313" t="s">
        <v>282</v>
      </c>
      <c r="M50" s="272"/>
      <c r="N50" s="241"/>
      <c r="O50" s="287">
        <v>0.11623842592592593</v>
      </c>
      <c r="P50" s="204">
        <v>0</v>
      </c>
      <c r="Q50" s="253">
        <v>3</v>
      </c>
      <c r="R50" s="285">
        <v>0.11623842592592593</v>
      </c>
      <c r="S50" s="234">
        <v>36</v>
      </c>
      <c r="T50" s="385">
        <f>SUM(O47:O50)</f>
        <v>0.4753009259259259</v>
      </c>
      <c r="U50" s="438">
        <v>11</v>
      </c>
      <c r="V50" s="387"/>
    </row>
    <row r="51" spans="1:22" s="8" customFormat="1" ht="15">
      <c r="A51" s="314">
        <v>10</v>
      </c>
      <c r="B51" s="271"/>
      <c r="C51" s="341"/>
      <c r="D51" s="328" t="s">
        <v>242</v>
      </c>
      <c r="E51" s="331" t="s">
        <v>243</v>
      </c>
      <c r="F51" s="332">
        <v>1998</v>
      </c>
      <c r="G51" s="332" t="s">
        <v>133</v>
      </c>
      <c r="H51" s="261">
        <v>8</v>
      </c>
      <c r="I51" s="441" t="s">
        <v>303</v>
      </c>
      <c r="J51" s="261"/>
      <c r="K51" s="261" t="s">
        <v>285</v>
      </c>
      <c r="L51" s="261" t="s">
        <v>286</v>
      </c>
      <c r="M51" s="272"/>
      <c r="N51" s="241"/>
      <c r="O51" s="287">
        <v>0.12709490740740742</v>
      </c>
      <c r="P51" s="204">
        <v>0</v>
      </c>
      <c r="Q51" s="253">
        <v>3</v>
      </c>
      <c r="R51" s="285">
        <v>0.12709490740740742</v>
      </c>
      <c r="S51" s="234">
        <v>42</v>
      </c>
      <c r="T51" s="327"/>
      <c r="U51" s="438">
        <v>10</v>
      </c>
      <c r="V51" s="387"/>
    </row>
    <row r="52" spans="1:22" s="8" customFormat="1" ht="15">
      <c r="A52" s="314"/>
      <c r="B52" s="271"/>
      <c r="C52" s="341"/>
      <c r="D52" s="328" t="s">
        <v>268</v>
      </c>
      <c r="E52" s="331" t="s">
        <v>269</v>
      </c>
      <c r="F52" s="332">
        <v>1996</v>
      </c>
      <c r="G52" s="332" t="s">
        <v>133</v>
      </c>
      <c r="H52" s="261">
        <v>8</v>
      </c>
      <c r="I52" s="442" t="s">
        <v>303</v>
      </c>
      <c r="J52" s="261"/>
      <c r="K52" s="261" t="s">
        <v>285</v>
      </c>
      <c r="L52" s="261" t="s">
        <v>286</v>
      </c>
      <c r="M52" s="272"/>
      <c r="N52" s="241"/>
      <c r="O52" s="287">
        <v>0.11890046296296297</v>
      </c>
      <c r="P52" s="204">
        <v>0</v>
      </c>
      <c r="Q52" s="253">
        <v>3</v>
      </c>
      <c r="R52" s="285">
        <v>0.11890046296296297</v>
      </c>
      <c r="S52" s="234">
        <v>37</v>
      </c>
      <c r="T52" s="327"/>
      <c r="U52" s="438">
        <v>12</v>
      </c>
      <c r="V52" s="387"/>
    </row>
    <row r="53" spans="1:22" s="8" customFormat="1" ht="15">
      <c r="A53" s="314"/>
      <c r="B53" s="270"/>
      <c r="C53" s="341"/>
      <c r="D53" s="328" t="s">
        <v>250</v>
      </c>
      <c r="E53" s="331" t="s">
        <v>251</v>
      </c>
      <c r="F53" s="332">
        <v>1997</v>
      </c>
      <c r="G53" s="332" t="s">
        <v>133</v>
      </c>
      <c r="H53" s="261">
        <v>8</v>
      </c>
      <c r="I53" s="442" t="s">
        <v>303</v>
      </c>
      <c r="J53" s="261"/>
      <c r="K53" s="261" t="s">
        <v>285</v>
      </c>
      <c r="L53" s="261" t="s">
        <v>286</v>
      </c>
      <c r="M53" s="272"/>
      <c r="N53" s="241"/>
      <c r="O53" s="287">
        <v>0.12795138888888888</v>
      </c>
      <c r="P53" s="204">
        <v>0</v>
      </c>
      <c r="Q53" s="253">
        <v>4</v>
      </c>
      <c r="R53" s="285">
        <v>0.12795138888888888</v>
      </c>
      <c r="S53" s="234">
        <v>44</v>
      </c>
      <c r="T53" s="327"/>
      <c r="U53" s="438">
        <v>12</v>
      </c>
      <c r="V53" s="387"/>
    </row>
    <row r="54" spans="1:22" s="8" customFormat="1" ht="15.75" thickBot="1">
      <c r="A54" s="372"/>
      <c r="B54" s="373"/>
      <c r="C54" s="374"/>
      <c r="D54" s="375" t="s">
        <v>258</v>
      </c>
      <c r="E54" s="376" t="s">
        <v>259</v>
      </c>
      <c r="F54" s="377">
        <v>1993</v>
      </c>
      <c r="G54" s="377" t="s">
        <v>133</v>
      </c>
      <c r="H54" s="378">
        <v>8</v>
      </c>
      <c r="I54" s="444" t="s">
        <v>303</v>
      </c>
      <c r="J54" s="378"/>
      <c r="K54" s="378" t="s">
        <v>285</v>
      </c>
      <c r="L54" s="378" t="s">
        <v>286</v>
      </c>
      <c r="M54" s="379"/>
      <c r="N54" s="380"/>
      <c r="O54" s="354">
        <v>0.11996527777777777</v>
      </c>
      <c r="P54" s="381">
        <v>0</v>
      </c>
      <c r="Q54" s="382">
        <v>3</v>
      </c>
      <c r="R54" s="383">
        <v>0.11996527777777777</v>
      </c>
      <c r="S54" s="384">
        <v>40</v>
      </c>
      <c r="T54" s="385">
        <f>SUM(O51:O54)</f>
        <v>0.493912037037037</v>
      </c>
      <c r="U54" s="439">
        <v>12</v>
      </c>
      <c r="V54" s="388"/>
    </row>
    <row r="55" spans="1:22" s="8" customFormat="1" ht="15">
      <c r="A55" s="237"/>
      <c r="B55" s="210"/>
      <c r="C55" s="210"/>
      <c r="D55" s="210"/>
      <c r="E55" s="218"/>
      <c r="F55" s="218"/>
      <c r="G55" s="266"/>
      <c r="H55" s="237"/>
      <c r="I55" s="237"/>
      <c r="J55" s="237"/>
      <c r="K55" s="237"/>
      <c r="L55" s="237"/>
      <c r="M55" s="219"/>
      <c r="N55" s="244"/>
      <c r="O55" s="210"/>
      <c r="P55" s="210"/>
      <c r="Q55" s="210"/>
      <c r="R55" s="210"/>
      <c r="S55" s="236"/>
      <c r="T55" s="236"/>
      <c r="U55" s="236"/>
      <c r="V55" s="217"/>
    </row>
    <row r="56" spans="1:22" s="8" customFormat="1" ht="15" outlineLevel="1">
      <c r="A56" s="237"/>
      <c r="B56" s="210"/>
      <c r="C56" s="211"/>
      <c r="D56" s="212"/>
      <c r="E56" s="212"/>
      <c r="F56" s="212"/>
      <c r="G56" s="265"/>
      <c r="H56" s="237"/>
      <c r="I56" s="237"/>
      <c r="J56" s="237"/>
      <c r="K56" s="237"/>
      <c r="L56" s="237"/>
      <c r="M56" s="214"/>
      <c r="N56" s="243"/>
      <c r="O56" s="228"/>
      <c r="P56" s="216"/>
      <c r="Q56" s="210"/>
      <c r="R56" s="210"/>
      <c r="S56" s="236"/>
      <c r="T56" s="236"/>
      <c r="U56" s="236"/>
      <c r="V56" s="217"/>
    </row>
    <row r="57" spans="1:49" s="199" customFormat="1" ht="15" outlineLevel="1">
      <c r="A57" s="210" t="s">
        <v>164</v>
      </c>
      <c r="B57" s="210"/>
      <c r="C57" s="210"/>
      <c r="D57" s="210"/>
      <c r="E57" s="218"/>
      <c r="F57" s="218"/>
      <c r="G57" s="266"/>
      <c r="H57" s="218"/>
      <c r="I57" s="266"/>
      <c r="J57" s="218"/>
      <c r="K57" s="210"/>
      <c r="L57" s="210"/>
      <c r="M57" s="210"/>
      <c r="N57" s="210"/>
      <c r="O57" s="210"/>
      <c r="P57" s="219"/>
      <c r="Q57" s="244"/>
      <c r="R57" s="345"/>
      <c r="S57" s="244"/>
      <c r="T57" s="244"/>
      <c r="U57" s="210"/>
      <c r="V57" s="244"/>
      <c r="W57" s="345"/>
      <c r="X57" s="244"/>
      <c r="Y57" s="210"/>
      <c r="Z57" s="244"/>
      <c r="AA57" s="210"/>
      <c r="AB57" s="244"/>
      <c r="AC57" s="210"/>
      <c r="AD57" s="220"/>
      <c r="AE57" s="210"/>
      <c r="AF57" s="250"/>
      <c r="AG57" s="250"/>
      <c r="AH57" s="210"/>
      <c r="AI57" s="210"/>
      <c r="AJ57" s="210"/>
      <c r="AK57" s="210"/>
      <c r="AL57" s="210"/>
      <c r="AM57" s="210"/>
      <c r="AN57" s="210"/>
      <c r="AO57" s="236"/>
      <c r="AP57" s="236"/>
      <c r="AQ57" s="210"/>
      <c r="AR57" s="346"/>
      <c r="AS57" s="346"/>
      <c r="AT57" s="346"/>
      <c r="AU57" s="210"/>
      <c r="AV57" s="210"/>
      <c r="AW57" s="210"/>
    </row>
    <row r="58" spans="1:49" s="199" customFormat="1" ht="15" outlineLevel="1">
      <c r="A58" s="210" t="s">
        <v>306</v>
      </c>
      <c r="B58" s="210"/>
      <c r="C58" s="210"/>
      <c r="D58" s="210"/>
      <c r="E58" s="218"/>
      <c r="F58" s="218"/>
      <c r="G58" s="266"/>
      <c r="H58" s="218"/>
      <c r="I58" s="266"/>
      <c r="J58" s="218"/>
      <c r="K58" s="210"/>
      <c r="L58" s="210"/>
      <c r="M58" s="210"/>
      <c r="N58" s="210"/>
      <c r="O58" s="210"/>
      <c r="P58" s="219"/>
      <c r="Q58" s="244"/>
      <c r="R58" s="345"/>
      <c r="S58" s="244"/>
      <c r="T58" s="244"/>
      <c r="U58" s="210"/>
      <c r="V58" s="244"/>
      <c r="W58" s="345"/>
      <c r="X58" s="244"/>
      <c r="Y58" s="210"/>
      <c r="Z58" s="244"/>
      <c r="AA58" s="210"/>
      <c r="AB58" s="244"/>
      <c r="AC58" s="210"/>
      <c r="AD58" s="220"/>
      <c r="AE58" s="210"/>
      <c r="AF58" s="250"/>
      <c r="AG58" s="250"/>
      <c r="AH58" s="210"/>
      <c r="AI58" s="210"/>
      <c r="AJ58" s="210"/>
      <c r="AK58" s="210"/>
      <c r="AL58" s="210"/>
      <c r="AM58" s="210"/>
      <c r="AN58" s="210"/>
      <c r="AO58" s="236"/>
      <c r="AP58" s="236"/>
      <c r="AQ58" s="210"/>
      <c r="AR58" s="346"/>
      <c r="AS58" s="346"/>
      <c r="AT58" s="346"/>
      <c r="AU58" s="210"/>
      <c r="AV58" s="210"/>
      <c r="AW58" s="210"/>
    </row>
    <row r="59" spans="1:45" s="210" customFormat="1" ht="15" customHeight="1" outlineLevel="1">
      <c r="A59" s="210" t="s">
        <v>307</v>
      </c>
      <c r="C59" s="211"/>
      <c r="D59" s="212"/>
      <c r="E59" s="212"/>
      <c r="F59" s="212"/>
      <c r="G59" s="265"/>
      <c r="H59" s="212"/>
      <c r="I59" s="347"/>
      <c r="J59" s="213"/>
      <c r="K59" s="211"/>
      <c r="L59" s="211"/>
      <c r="M59" s="211"/>
      <c r="N59" s="212"/>
      <c r="O59" s="212"/>
      <c r="P59" s="214"/>
      <c r="Q59" s="243"/>
      <c r="R59" s="348"/>
      <c r="S59" s="243"/>
      <c r="T59" s="243"/>
      <c r="U59" s="214"/>
      <c r="V59" s="243"/>
      <c r="W59" s="348"/>
      <c r="X59" s="243"/>
      <c r="Y59" s="214"/>
      <c r="Z59" s="243"/>
      <c r="AA59" s="214"/>
      <c r="AB59" s="243"/>
      <c r="AC59" s="214"/>
      <c r="AD59" s="215"/>
      <c r="AE59" s="214"/>
      <c r="AF59" s="249"/>
      <c r="AG59" s="249"/>
      <c r="AH59" s="214"/>
      <c r="AI59" s="214"/>
      <c r="AJ59" s="214"/>
      <c r="AK59" s="228"/>
      <c r="AL59" s="216"/>
      <c r="AO59" s="236"/>
      <c r="AP59" s="236"/>
      <c r="AR59" s="346"/>
      <c r="AS59" s="346"/>
    </row>
    <row r="60" spans="1:43" s="199" customFormat="1" ht="14.25">
      <c r="A60" s="210" t="s">
        <v>308</v>
      </c>
      <c r="D60" s="221"/>
      <c r="E60" s="184"/>
      <c r="F60" s="184"/>
      <c r="G60" s="267"/>
      <c r="H60" s="184"/>
      <c r="I60" s="349"/>
      <c r="J60" s="222"/>
      <c r="N60" s="221"/>
      <c r="O60" s="221"/>
      <c r="Q60" s="245"/>
      <c r="S60" s="245"/>
      <c r="T60" s="245"/>
      <c r="V60" s="245"/>
      <c r="X60" s="245"/>
      <c r="Z60" s="245"/>
      <c r="AB60" s="245"/>
      <c r="AF60" s="350"/>
      <c r="AG60" s="350"/>
      <c r="AK60" s="227"/>
      <c r="AO60" s="230"/>
      <c r="AP60" s="230"/>
      <c r="AQ60" s="187"/>
    </row>
    <row r="61" spans="1:22" s="210" customFormat="1" ht="15" customHeight="1" outlineLevel="1">
      <c r="A61" s="12"/>
      <c r="B61" s="318"/>
      <c r="C61" s="319"/>
      <c r="D61" s="320"/>
      <c r="E61" s="296"/>
      <c r="F61" s="296"/>
      <c r="G61" s="321"/>
      <c r="H61" s="323"/>
      <c r="I61" s="296"/>
      <c r="J61" s="322"/>
      <c r="K61" s="296"/>
      <c r="L61" s="296"/>
      <c r="M61" s="324"/>
      <c r="N61" s="306"/>
      <c r="O61" s="325"/>
      <c r="P61" s="312"/>
      <c r="Q61" s="312"/>
      <c r="R61" s="326"/>
      <c r="S61" s="327"/>
      <c r="T61" s="327"/>
      <c r="U61" s="310"/>
      <c r="V61" s="12"/>
    </row>
    <row r="62" spans="1:22" s="210" customFormat="1" ht="40.5" customHeight="1">
      <c r="A62" s="297"/>
      <c r="B62" s="297"/>
      <c r="C62" s="297"/>
      <c r="D62" s="296"/>
      <c r="E62" s="298"/>
      <c r="F62" s="298"/>
      <c r="G62" s="299"/>
      <c r="H62" s="297"/>
      <c r="I62" s="297"/>
      <c r="J62" s="297"/>
      <c r="K62" s="297"/>
      <c r="L62" s="297"/>
      <c r="M62" s="294"/>
      <c r="N62" s="300"/>
      <c r="O62" s="301"/>
      <c r="P62" s="297"/>
      <c r="Q62" s="297"/>
      <c r="R62" s="297"/>
      <c r="S62" s="302"/>
      <c r="T62" s="302"/>
      <c r="U62" s="302"/>
      <c r="V62" s="297"/>
    </row>
    <row r="63" spans="1:22" ht="12.75" customHeight="1" hidden="1">
      <c r="A63" s="201"/>
      <c r="B63" s="201"/>
      <c r="C63" s="201"/>
      <c r="D63" s="207"/>
      <c r="E63" s="201"/>
      <c r="F63" s="12"/>
      <c r="G63" s="79" t="s">
        <v>132</v>
      </c>
      <c r="H63" s="201"/>
      <c r="I63" s="201"/>
      <c r="J63" s="201"/>
      <c r="K63" s="207"/>
      <c r="L63" s="207"/>
      <c r="M63" s="201"/>
      <c r="N63" s="242"/>
      <c r="O63" s="227"/>
      <c r="P63" s="201"/>
      <c r="Q63" s="201"/>
      <c r="R63" s="201"/>
      <c r="S63" s="275" t="e">
        <v>#N/A</v>
      </c>
      <c r="T63" s="275"/>
      <c r="U63" s="230"/>
      <c r="V63" s="201"/>
    </row>
  </sheetData>
  <sheetProtection/>
  <mergeCells count="40">
    <mergeCell ref="I31:I34"/>
    <mergeCell ref="I35:I38"/>
    <mergeCell ref="I43:I46"/>
    <mergeCell ref="I39:I42"/>
    <mergeCell ref="I47:I50"/>
    <mergeCell ref="I51:I54"/>
    <mergeCell ref="I7:I10"/>
    <mergeCell ref="I11:I14"/>
    <mergeCell ref="I15:I18"/>
    <mergeCell ref="I19:I22"/>
    <mergeCell ref="I23:I26"/>
    <mergeCell ref="I27:I30"/>
    <mergeCell ref="U7:U10"/>
    <mergeCell ref="U11:U14"/>
    <mergeCell ref="U19:U22"/>
    <mergeCell ref="U15:U18"/>
    <mergeCell ref="U23:U26"/>
    <mergeCell ref="U27:U30"/>
    <mergeCell ref="U31:U34"/>
    <mergeCell ref="U35:U38"/>
    <mergeCell ref="U43:U46"/>
    <mergeCell ref="U39:U42"/>
    <mergeCell ref="U47:U50"/>
    <mergeCell ref="U51:U54"/>
    <mergeCell ref="A1:V1"/>
    <mergeCell ref="A2:V2"/>
    <mergeCell ref="A4:U4"/>
    <mergeCell ref="I5:I6"/>
    <mergeCell ref="J5:J6"/>
    <mergeCell ref="A5:A6"/>
    <mergeCell ref="D5:D6"/>
    <mergeCell ref="B5:B6"/>
    <mergeCell ref="C5:C6"/>
    <mergeCell ref="K5:K6"/>
    <mergeCell ref="L5:L6"/>
    <mergeCell ref="V5:V6"/>
    <mergeCell ref="G5:G6"/>
    <mergeCell ref="E5:E6"/>
    <mergeCell ref="F5:F6"/>
    <mergeCell ref="H5:H6"/>
  </mergeCells>
  <printOptions/>
  <pageMargins left="1.141732283464567" right="0.31496062992125984" top="0.5118110236220472" bottom="0.35433070866141736" header="0.5118110236220472" footer="0.5118110236220472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A90"/>
  <sheetViews>
    <sheetView zoomScale="85" zoomScaleNormal="85" zoomScalePageLayoutView="0" workbookViewId="0" topLeftCell="A1">
      <selection activeCell="A1" sqref="A1:AY1"/>
    </sheetView>
  </sheetViews>
  <sheetFormatPr defaultColWidth="9.140625" defaultRowHeight="12.75" outlineLevelRow="1" outlineLevelCol="1"/>
  <cols>
    <col min="1" max="2" width="4.28125" style="3" customWidth="1"/>
    <col min="3" max="3" width="3.7109375" style="3" bestFit="1" customWidth="1"/>
    <col min="4" max="4" width="4.421875" style="3" bestFit="1" customWidth="1"/>
    <col min="5" max="5" width="17.00390625" style="3" customWidth="1"/>
    <col min="6" max="6" width="14.140625" style="20" hidden="1" customWidth="1" outlineLevel="1"/>
    <col min="7" max="7" width="17.421875" style="20" hidden="1" customWidth="1" outlineLevel="1"/>
    <col min="8" max="8" width="11.28125" style="20" customWidth="1" collapsed="1"/>
    <col min="9" max="9" width="27.140625" style="5" customWidth="1"/>
    <col min="10" max="10" width="5.8515625" style="5" hidden="1" customWidth="1" outlineLevel="1"/>
    <col min="11" max="12" width="8.57421875" style="5" hidden="1" customWidth="1" outlineLevel="1"/>
    <col min="13" max="13" width="5.57421875" style="6" hidden="1" customWidth="1" outlineLevel="1"/>
    <col min="14" max="14" width="13.00390625" style="6" hidden="1" customWidth="1" outlineLevel="1"/>
    <col min="15" max="15" width="7.28125" style="3" customWidth="1" collapsed="1"/>
    <col min="16" max="16" width="7.140625" style="3" customWidth="1"/>
    <col min="17" max="17" width="4.57421875" style="3" customWidth="1"/>
    <col min="18" max="18" width="9.8515625" style="3" customWidth="1"/>
    <col min="19" max="19" width="5.7109375" style="3" customWidth="1"/>
    <col min="20" max="20" width="8.140625" style="56" customWidth="1"/>
    <col min="21" max="21" width="5.140625" style="3" hidden="1" customWidth="1" outlineLevel="1"/>
    <col min="22" max="22" width="8.140625" style="56" customWidth="1" collapsed="1"/>
    <col min="23" max="23" width="3.57421875" style="3" customWidth="1"/>
    <col min="24" max="24" width="9.7109375" style="56" customWidth="1"/>
    <col min="25" max="25" width="5.8515625" style="154" customWidth="1"/>
    <col min="26" max="26" width="7.28125" style="3" customWidth="1" collapsed="1"/>
    <col min="27" max="27" width="7.140625" style="3" customWidth="1"/>
    <col min="28" max="28" width="4.57421875" style="3" customWidth="1"/>
    <col min="29" max="29" width="9.8515625" style="3" customWidth="1"/>
    <col min="30" max="30" width="5.7109375" style="3" customWidth="1"/>
    <col min="31" max="31" width="8.140625" style="56" customWidth="1"/>
    <col min="32" max="32" width="5.140625" style="3" hidden="1" customWidth="1" outlineLevel="1"/>
    <col min="33" max="33" width="8.140625" style="56" customWidth="1" collapsed="1"/>
    <col min="34" max="34" width="3.57421875" style="3" customWidth="1"/>
    <col min="35" max="35" width="9.7109375" style="56" customWidth="1"/>
    <col min="36" max="36" width="5.8515625" style="56" customWidth="1"/>
    <col min="37" max="37" width="9.8515625" style="56" customWidth="1"/>
    <col min="38" max="38" width="10.28125" style="25" customWidth="1"/>
    <col min="39" max="40" width="3.00390625" style="3" customWidth="1"/>
    <col min="41" max="41" width="4.8515625" style="34" customWidth="1" outlineLevel="1"/>
    <col min="42" max="42" width="8.57421875" style="25" customWidth="1" outlineLevel="1"/>
    <col min="43" max="43" width="3.140625" style="3" customWidth="1" outlineLevel="1"/>
    <col min="44" max="44" width="8.57421875" style="3" customWidth="1"/>
    <col min="45" max="45" width="12.00390625" style="3" bestFit="1" customWidth="1"/>
    <col min="46" max="46" width="4.00390625" style="3" customWidth="1"/>
    <col min="47" max="47" width="6.7109375" style="3" customWidth="1"/>
    <col min="48" max="48" width="5.8515625" style="3" customWidth="1"/>
    <col min="49" max="49" width="4.57421875" style="34" bestFit="1" customWidth="1"/>
    <col min="50" max="50" width="8.00390625" style="25" customWidth="1"/>
    <col min="51" max="51" width="7.421875" style="3" customWidth="1"/>
    <col min="52" max="53" width="9.140625" style="3" customWidth="1" outlineLevel="1"/>
    <col min="54" max="16384" width="9.140625" style="3" customWidth="1"/>
  </cols>
  <sheetData>
    <row r="1" spans="1:53" s="2" customFormat="1" ht="54" customHeight="1" thickBot="1">
      <c r="A1" s="445" t="s">
        <v>93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  <c r="AL1" s="445"/>
      <c r="AM1" s="445"/>
      <c r="AN1" s="445"/>
      <c r="AO1" s="445"/>
      <c r="AP1" s="445"/>
      <c r="AQ1" s="445"/>
      <c r="AR1" s="445"/>
      <c r="AS1" s="445"/>
      <c r="AT1" s="445"/>
      <c r="AU1" s="445"/>
      <c r="AV1" s="445"/>
      <c r="AW1" s="445"/>
      <c r="AX1" s="445"/>
      <c r="AY1" s="445"/>
      <c r="AZ1" s="21"/>
      <c r="BA1" s="21"/>
    </row>
    <row r="2" spans="1:53" s="2" customFormat="1" ht="13.5" thickTop="1">
      <c r="A2" s="4" t="s">
        <v>94</v>
      </c>
      <c r="B2" s="4"/>
      <c r="C2" s="4"/>
      <c r="D2" s="4"/>
      <c r="E2" s="4"/>
      <c r="I2" s="22"/>
      <c r="J2" s="22"/>
      <c r="K2" s="22"/>
      <c r="L2" s="22"/>
      <c r="M2" s="5"/>
      <c r="N2" s="5"/>
      <c r="O2" s="23"/>
      <c r="P2" s="24"/>
      <c r="R2" s="24"/>
      <c r="Y2" s="150"/>
      <c r="Z2" s="23"/>
      <c r="AA2" s="24"/>
      <c r="AC2" s="24"/>
      <c r="AN2" s="25"/>
      <c r="AO2" s="25"/>
      <c r="AP2" s="27"/>
      <c r="AQ2" s="26"/>
      <c r="AR2" s="26"/>
      <c r="AS2" s="26"/>
      <c r="AT2" s="26"/>
      <c r="AU2" s="26"/>
      <c r="AV2" s="26"/>
      <c r="AW2" s="25"/>
      <c r="AX2" s="27"/>
      <c r="AY2" s="59" t="s">
        <v>95</v>
      </c>
      <c r="AZ2" s="30"/>
      <c r="BA2" s="31"/>
    </row>
    <row r="3" spans="1:53" s="2" customFormat="1" ht="35.25" customHeight="1" thickBot="1">
      <c r="A3" s="446" t="s">
        <v>96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6"/>
      <c r="AN3" s="446"/>
      <c r="AO3" s="446"/>
      <c r="AP3" s="446"/>
      <c r="AQ3" s="446"/>
      <c r="AR3" s="446"/>
      <c r="AS3" s="446"/>
      <c r="AT3" s="446"/>
      <c r="AU3" s="446"/>
      <c r="AV3" s="446"/>
      <c r="AW3" s="446"/>
      <c r="AX3" s="446"/>
      <c r="AY3" s="446"/>
      <c r="AZ3" s="29"/>
      <c r="BA3" s="29"/>
    </row>
    <row r="4" spans="1:53" s="2" customFormat="1" ht="17.25" customHeight="1" thickBot="1">
      <c r="A4" s="447" t="s">
        <v>5</v>
      </c>
      <c r="B4" s="447" t="s">
        <v>14</v>
      </c>
      <c r="C4" s="447" t="s">
        <v>17</v>
      </c>
      <c r="D4" s="447" t="s">
        <v>6</v>
      </c>
      <c r="E4" s="452" t="s">
        <v>0</v>
      </c>
      <c r="F4" s="454" t="s">
        <v>12</v>
      </c>
      <c r="G4" s="454" t="s">
        <v>15</v>
      </c>
      <c r="H4" s="454" t="s">
        <v>19</v>
      </c>
      <c r="I4" s="454" t="s">
        <v>20</v>
      </c>
      <c r="J4" s="454" t="s">
        <v>21</v>
      </c>
      <c r="K4" s="454" t="s">
        <v>22</v>
      </c>
      <c r="L4" s="462" t="s">
        <v>1</v>
      </c>
      <c r="M4" s="462" t="s">
        <v>23</v>
      </c>
      <c r="N4" s="462" t="s">
        <v>24</v>
      </c>
      <c r="O4" s="456" t="s">
        <v>104</v>
      </c>
      <c r="P4" s="457"/>
      <c r="Q4" s="457"/>
      <c r="R4" s="457"/>
      <c r="S4" s="457"/>
      <c r="T4" s="457"/>
      <c r="U4" s="457"/>
      <c r="V4" s="457"/>
      <c r="W4" s="457"/>
      <c r="X4" s="457"/>
      <c r="Y4" s="458"/>
      <c r="Z4" s="459" t="s">
        <v>109</v>
      </c>
      <c r="AA4" s="460"/>
      <c r="AB4" s="460"/>
      <c r="AC4" s="460"/>
      <c r="AD4" s="460"/>
      <c r="AE4" s="460"/>
      <c r="AF4" s="460"/>
      <c r="AG4" s="460"/>
      <c r="AH4" s="460"/>
      <c r="AI4" s="460"/>
      <c r="AJ4" s="461"/>
      <c r="AK4" s="449" t="s">
        <v>116</v>
      </c>
      <c r="AL4" s="450"/>
      <c r="AM4" s="450"/>
      <c r="AN4" s="450"/>
      <c r="AO4" s="450"/>
      <c r="AP4" s="450"/>
      <c r="AQ4" s="451"/>
      <c r="AR4" s="449" t="s">
        <v>58</v>
      </c>
      <c r="AS4" s="450"/>
      <c r="AT4" s="450"/>
      <c r="AU4" s="450"/>
      <c r="AV4" s="450"/>
      <c r="AW4" s="450"/>
      <c r="AX4" s="451"/>
      <c r="AY4" s="108"/>
      <c r="AZ4" s="29"/>
      <c r="BA4" s="29"/>
    </row>
    <row r="5" spans="1:53" ht="140.25" customHeight="1" thickBot="1">
      <c r="A5" s="448"/>
      <c r="B5" s="448"/>
      <c r="C5" s="448"/>
      <c r="D5" s="448"/>
      <c r="E5" s="453"/>
      <c r="F5" s="455"/>
      <c r="G5" s="455"/>
      <c r="H5" s="455"/>
      <c r="I5" s="455"/>
      <c r="J5" s="455"/>
      <c r="K5" s="455"/>
      <c r="L5" s="463"/>
      <c r="M5" s="463"/>
      <c r="N5" s="463"/>
      <c r="O5" s="110" t="s">
        <v>98</v>
      </c>
      <c r="P5" s="111" t="s">
        <v>105</v>
      </c>
      <c r="Q5" s="112" t="s">
        <v>106</v>
      </c>
      <c r="R5" s="112" t="s">
        <v>107</v>
      </c>
      <c r="S5" s="112" t="s">
        <v>108</v>
      </c>
      <c r="T5" s="113" t="s">
        <v>99</v>
      </c>
      <c r="U5" s="162" t="s">
        <v>102</v>
      </c>
      <c r="V5" s="176" t="s">
        <v>101</v>
      </c>
      <c r="W5" s="161" t="s">
        <v>100</v>
      </c>
      <c r="X5" s="177" t="s">
        <v>103</v>
      </c>
      <c r="Y5" s="114" t="s">
        <v>110</v>
      </c>
      <c r="Z5" s="130" t="s">
        <v>98</v>
      </c>
      <c r="AA5" s="131" t="s">
        <v>105</v>
      </c>
      <c r="AB5" s="132" t="s">
        <v>106</v>
      </c>
      <c r="AC5" s="132" t="s">
        <v>107</v>
      </c>
      <c r="AD5" s="132" t="s">
        <v>108</v>
      </c>
      <c r="AE5" s="133" t="s">
        <v>112</v>
      </c>
      <c r="AF5" s="164" t="s">
        <v>115</v>
      </c>
      <c r="AG5" s="175" t="s">
        <v>113</v>
      </c>
      <c r="AH5" s="163" t="s">
        <v>100</v>
      </c>
      <c r="AI5" s="178" t="s">
        <v>114</v>
      </c>
      <c r="AJ5" s="134" t="s">
        <v>111</v>
      </c>
      <c r="AK5" s="66" t="s">
        <v>13</v>
      </c>
      <c r="AL5" s="67" t="s">
        <v>2</v>
      </c>
      <c r="AM5" s="66" t="s">
        <v>11</v>
      </c>
      <c r="AN5" s="67" t="s">
        <v>7</v>
      </c>
      <c r="AO5" s="72" t="s">
        <v>3</v>
      </c>
      <c r="AP5" s="69" t="s">
        <v>4</v>
      </c>
      <c r="AQ5" s="88" t="s">
        <v>9</v>
      </c>
      <c r="AR5" s="84" t="s">
        <v>55</v>
      </c>
      <c r="AS5" s="68" t="s">
        <v>58</v>
      </c>
      <c r="AT5" s="69" t="s">
        <v>57</v>
      </c>
      <c r="AU5" s="68" t="s">
        <v>117</v>
      </c>
      <c r="AV5" s="68" t="s">
        <v>118</v>
      </c>
      <c r="AW5" s="72" t="s">
        <v>54</v>
      </c>
      <c r="AX5" s="65" t="s">
        <v>56</v>
      </c>
      <c r="AY5" s="67" t="s">
        <v>18</v>
      </c>
      <c r="AZ5" s="7" t="s">
        <v>10</v>
      </c>
      <c r="BA5" s="28">
        <v>0.125</v>
      </c>
    </row>
    <row r="6" spans="1:51" s="8" customFormat="1" ht="22.5">
      <c r="A6" s="38">
        <v>1</v>
      </c>
      <c r="B6" s="98"/>
      <c r="C6" s="85"/>
      <c r="D6" s="40">
        <v>101</v>
      </c>
      <c r="E6" s="99" t="s">
        <v>25</v>
      </c>
      <c r="F6" s="82" t="s">
        <v>26</v>
      </c>
      <c r="G6" s="82" t="s">
        <v>27</v>
      </c>
      <c r="H6" s="82" t="s">
        <v>40</v>
      </c>
      <c r="I6" s="82" t="s">
        <v>29</v>
      </c>
      <c r="J6" s="80">
        <v>1975</v>
      </c>
      <c r="K6" s="80" t="s">
        <v>30</v>
      </c>
      <c r="L6" s="80">
        <v>30</v>
      </c>
      <c r="M6" s="81" t="s">
        <v>31</v>
      </c>
      <c r="N6" s="109">
        <v>4502406</v>
      </c>
      <c r="O6" s="115"/>
      <c r="P6" s="116"/>
      <c r="Q6" s="117"/>
      <c r="R6" s="117"/>
      <c r="S6" s="117"/>
      <c r="T6" s="118">
        <v>0.04861111111111111</v>
      </c>
      <c r="U6" s="119"/>
      <c r="V6" s="118">
        <f>IF(T6&lt;&gt;"",T6-O6-U6,"")</f>
        <v>0.04861111111111111</v>
      </c>
      <c r="W6" s="117">
        <f>COUNTIF(P6:S6,"сн")</f>
        <v>0</v>
      </c>
      <c r="X6" s="120">
        <f>IF(V6&lt;&gt;"",IF(T6-O6-U6&gt;$BA$5,"прев. КВ",IF(W6&gt;0,"сн с этапов",T6-O6-U6)),"не фин.")</f>
        <v>0.04861111111111111</v>
      </c>
      <c r="Y6" s="151">
        <f>IF(ISNUMBER(X6),RANK(X6,$X$6:$X$85,1),"")</f>
        <v>1</v>
      </c>
      <c r="Z6" s="135"/>
      <c r="AA6" s="136"/>
      <c r="AB6" s="137"/>
      <c r="AC6" s="137"/>
      <c r="AD6" s="137"/>
      <c r="AE6" s="138">
        <v>0.04861111111111111</v>
      </c>
      <c r="AF6" s="139"/>
      <c r="AG6" s="138">
        <f>IF(AE6&lt;&gt;"",AE6-Z6-AF6,"")</f>
        <v>0.04861111111111111</v>
      </c>
      <c r="AH6" s="137">
        <f>COUNTIF(AA6:AD6,"сн")</f>
        <v>0</v>
      </c>
      <c r="AI6" s="140">
        <f>IF(AG6&lt;&gt;"",IF(AE6-Z6-AF6&gt;$BA$5,"прев. КВ",IF(AH6&gt;0,"сн с этапов",AE6-Z6-AF6)),"не фин.")</f>
        <v>0.04861111111111111</v>
      </c>
      <c r="AJ6" s="158">
        <f>IF(ISNUMBER(AI6),RANK(AI6,$AI$6:$AI$85,1),"")</f>
        <v>1</v>
      </c>
      <c r="AK6" s="63">
        <f>IF(AI6="не фин.","",IF(AND(ISNUMBER(X6),ISNUMBER(AI6)),SUM(V6,AG6),"сход"))</f>
        <v>0.09722222222222222</v>
      </c>
      <c r="AL6" s="76">
        <f>IF(AK6&lt;&gt;"",IF(COUNTIF(X6:AI6,"прев. КВ")&gt;0,"прев. КВ",IF(AN6&gt;0,"сн с этапов",AK6)),"не фин.")</f>
        <v>0.09722222222222222</v>
      </c>
      <c r="AM6" s="70">
        <f>IF(ISNUMBER(AL6),0,IF(AL6="прев. КВ",2,IF(AL6="сн с этапов",1,IF(AL6="не фин.",4,3))))</f>
        <v>0</v>
      </c>
      <c r="AN6" s="75">
        <f>SUM(W6,AH6)</f>
        <v>0</v>
      </c>
      <c r="AO6" s="73"/>
      <c r="AP6" s="62">
        <f aca="true" t="shared" si="0" ref="AP6:AP69">IF(AM6=0,AL6/SMALL($AL$6:$AL$85,1),"")</f>
        <v>1</v>
      </c>
      <c r="AQ6" s="100"/>
      <c r="AR6" s="101" t="str">
        <f>IF(COUNTIF($AL$6:$AL$11,"не фин.")&gt;0,"",IF(COUNTIF($AM$6:$AM$11,3)&gt;0,"сход",SUM($AK$6:$AK$11)))</f>
        <v>сход</v>
      </c>
      <c r="AS6" s="171" t="str">
        <f aca="true" t="shared" si="1" ref="AS6:AS11">IF(ISNUMBER(AR6),AR6,IF(COUNTIF($AL$6:$AL$11,"прев. КВ")&gt;0,"прев. КВ",IF(AV6&gt;0,"сн с этапов",IF(COUNTIF($AL$6:$AL$11,"не фин.")&gt;0,"не фин.","сход с дист"))))</f>
        <v>сход с дист</v>
      </c>
      <c r="AT6" s="165">
        <f>IF(AS6="прев. КВ",2,IF(AV6&gt;0,1,IF(AS6="не фин.",4,0)))</f>
        <v>0</v>
      </c>
      <c r="AU6" s="168"/>
      <c r="AV6" s="91">
        <f aca="true" t="shared" si="2" ref="AV6:AV11">SUM($AN$6:$AN$11)</f>
        <v>0</v>
      </c>
      <c r="AW6" s="95"/>
      <c r="AX6" s="102" t="e">
        <f aca="true" t="shared" si="3" ref="AX6:AX11">IF(COUNTIF($AL$6:$AL$11,"не фин.")&gt;0,"",IF(AND(AT6=0,AV6=0),AS6/SMALL($AS$6:$AS$85,1),""))</f>
        <v>#VALUE!</v>
      </c>
      <c r="AY6" s="83">
        <f aca="true" t="shared" si="4" ref="AY6:AY70">IF(C6&lt;&gt;"",C6,"")</f>
      </c>
    </row>
    <row r="7" spans="1:53" s="8" customFormat="1" ht="22.5">
      <c r="A7" s="39">
        <v>2</v>
      </c>
      <c r="B7" s="39"/>
      <c r="C7" s="37"/>
      <c r="D7" s="41">
        <v>101</v>
      </c>
      <c r="E7" s="37" t="s">
        <v>25</v>
      </c>
      <c r="F7" s="1" t="s">
        <v>26</v>
      </c>
      <c r="G7" s="1" t="s">
        <v>27</v>
      </c>
      <c r="H7" s="1" t="s">
        <v>67</v>
      </c>
      <c r="I7" s="1" t="s">
        <v>68</v>
      </c>
      <c r="J7" s="78">
        <v>1974</v>
      </c>
      <c r="K7" s="78" t="s">
        <v>34</v>
      </c>
      <c r="L7" s="78">
        <v>100</v>
      </c>
      <c r="M7" s="42" t="s">
        <v>31</v>
      </c>
      <c r="N7" s="97">
        <v>4502402</v>
      </c>
      <c r="O7" s="121"/>
      <c r="P7" s="122"/>
      <c r="Q7" s="123"/>
      <c r="R7" s="123"/>
      <c r="S7" s="123"/>
      <c r="T7" s="124">
        <v>0.05555555555555555</v>
      </c>
      <c r="U7" s="125"/>
      <c r="V7" s="124">
        <f aca="true" t="shared" si="5" ref="V7:V70">IF(T7&lt;&gt;"",T7-O7-U7,"")</f>
        <v>0.05555555555555555</v>
      </c>
      <c r="W7" s="123">
        <f aca="true" t="shared" si="6" ref="W7:W70">COUNTIF(P7:S7,"сн")</f>
        <v>0</v>
      </c>
      <c r="X7" s="126">
        <f aca="true" t="shared" si="7" ref="X7:X70">IF(V7&lt;&gt;"",IF(T7-O7-U7&gt;$BA$5,"прев. КВ",IF(W7&gt;0,"сн с этапов",T7-O7-U7)),"не фин.")</f>
        <v>0.05555555555555555</v>
      </c>
      <c r="Y7" s="152">
        <f aca="true" t="shared" si="8" ref="Y7:Y70">IF(ISNUMBER(X7),RANK(X7,$X$6:$X$85,1),"")</f>
        <v>2</v>
      </c>
      <c r="Z7" s="141"/>
      <c r="AA7" s="142"/>
      <c r="AB7" s="143"/>
      <c r="AC7" s="143"/>
      <c r="AD7" s="143"/>
      <c r="AE7" s="144">
        <v>0.05555555555555555</v>
      </c>
      <c r="AF7" s="145"/>
      <c r="AG7" s="144">
        <f aca="true" t="shared" si="9" ref="AG7:AG70">IF(AE7&lt;&gt;"",AE7-Z7-AF7,"")</f>
        <v>0.05555555555555555</v>
      </c>
      <c r="AH7" s="143">
        <f aca="true" t="shared" si="10" ref="AH7:AH70">COUNTIF(AA7:AD7,"сн")</f>
        <v>0</v>
      </c>
      <c r="AI7" s="146">
        <f aca="true" t="shared" si="11" ref="AI7:AI70">IF(AG7&lt;&gt;"",IF(AE7-Z7-AF7&gt;$BA$5,"прев. КВ",IF(AH7&gt;0,"сн с этапов",AE7-Z7-AF7)),"не фин.")</f>
        <v>0.05555555555555555</v>
      </c>
      <c r="AJ7" s="159">
        <f aca="true" t="shared" si="12" ref="AJ7:AJ70">IF(ISNUMBER(AI7),RANK(AI7,$AI$6:$AI$85,1),"")</f>
        <v>2</v>
      </c>
      <c r="AK7" s="64">
        <f aca="true" t="shared" si="13" ref="AK7:AK70">IF(AI7="не фин.","",IF(AND(ISNUMBER(X7),ISNUMBER(AI7)),SUM(V7,AG7),"сход"))</f>
        <v>0.1111111111111111</v>
      </c>
      <c r="AL7" s="77">
        <f aca="true" t="shared" si="14" ref="AL7:AL70">IF(AK7&lt;&gt;"",IF(COUNTIF(X7:AI7,"прев. КВ")&gt;0,"прев. КВ",IF(AN7&gt;0,"сн с этапов",AK7)),"не фин.")</f>
        <v>0.1111111111111111</v>
      </c>
      <c r="AM7" s="71">
        <f aca="true" t="shared" si="15" ref="AM7:AM70">IF(ISNUMBER(AL7),0,IF(AL7="прев. КВ",2,IF(AL7="сн с этапов",1,IF(AL7="не фин.",4,3))))</f>
        <v>0</v>
      </c>
      <c r="AN7" s="75">
        <f aca="true" t="shared" si="16" ref="AN7:AN70">SUM(W7,AH7)</f>
        <v>0</v>
      </c>
      <c r="AO7" s="74"/>
      <c r="AP7" s="36">
        <f t="shared" si="0"/>
        <v>1.1428571428571428</v>
      </c>
      <c r="AQ7" s="86"/>
      <c r="AR7" s="103">
        <f>IF(COUNTIF($AL$6:$AL$11,"не фин.")&gt;0,"",SUM($AK$6:$AK$11))</f>
        <v>0.625</v>
      </c>
      <c r="AS7" s="172">
        <f t="shared" si="1"/>
        <v>0.625</v>
      </c>
      <c r="AT7" s="166">
        <f aca="true" t="shared" si="17" ref="AT7:AT70">IF(AS7="прев. КВ",2,IF(AV7&gt;0,1,0))</f>
        <v>0</v>
      </c>
      <c r="AU7" s="169"/>
      <c r="AV7" s="92">
        <f t="shared" si="2"/>
        <v>0</v>
      </c>
      <c r="AW7" s="96"/>
      <c r="AX7" s="104">
        <f t="shared" si="3"/>
        <v>1</v>
      </c>
      <c r="AY7" s="83">
        <f t="shared" si="4"/>
      </c>
      <c r="AZ7" s="9"/>
      <c r="BA7" s="10"/>
    </row>
    <row r="8" spans="1:53" s="8" customFormat="1" ht="22.5">
      <c r="A8" s="39">
        <v>3</v>
      </c>
      <c r="B8" s="97"/>
      <c r="C8" s="58"/>
      <c r="D8" s="41">
        <v>101</v>
      </c>
      <c r="E8" s="58" t="s">
        <v>25</v>
      </c>
      <c r="F8" s="1" t="s">
        <v>26</v>
      </c>
      <c r="G8" s="1" t="s">
        <v>27</v>
      </c>
      <c r="H8" s="1" t="s">
        <v>42</v>
      </c>
      <c r="I8" s="1" t="s">
        <v>43</v>
      </c>
      <c r="J8" s="78">
        <v>1985</v>
      </c>
      <c r="K8" s="78" t="s">
        <v>34</v>
      </c>
      <c r="L8" s="78">
        <v>100</v>
      </c>
      <c r="M8" s="42" t="s">
        <v>31</v>
      </c>
      <c r="N8" s="97">
        <v>4502403</v>
      </c>
      <c r="O8" s="127"/>
      <c r="P8" s="122"/>
      <c r="Q8" s="123"/>
      <c r="R8" s="123"/>
      <c r="S8" s="123"/>
      <c r="T8" s="128">
        <v>0.0625</v>
      </c>
      <c r="U8" s="125"/>
      <c r="V8" s="128">
        <f t="shared" si="5"/>
        <v>0.0625</v>
      </c>
      <c r="W8" s="123">
        <f t="shared" si="6"/>
        <v>0</v>
      </c>
      <c r="X8" s="129">
        <f t="shared" si="7"/>
        <v>0.0625</v>
      </c>
      <c r="Y8" s="153">
        <f t="shared" si="8"/>
        <v>3</v>
      </c>
      <c r="Z8" s="147"/>
      <c r="AA8" s="142"/>
      <c r="AB8" s="143"/>
      <c r="AC8" s="143"/>
      <c r="AD8" s="143"/>
      <c r="AE8" s="148">
        <v>0.0625</v>
      </c>
      <c r="AF8" s="145"/>
      <c r="AG8" s="148">
        <f t="shared" si="9"/>
        <v>0.0625</v>
      </c>
      <c r="AH8" s="143">
        <f t="shared" si="10"/>
        <v>0</v>
      </c>
      <c r="AI8" s="149">
        <f t="shared" si="11"/>
        <v>0.0625</v>
      </c>
      <c r="AJ8" s="160">
        <f t="shared" si="12"/>
        <v>3</v>
      </c>
      <c r="AK8" s="64">
        <f t="shared" si="13"/>
        <v>0.125</v>
      </c>
      <c r="AL8" s="77">
        <f t="shared" si="14"/>
        <v>0.125</v>
      </c>
      <c r="AM8" s="71">
        <f t="shared" si="15"/>
        <v>0</v>
      </c>
      <c r="AN8" s="75">
        <f t="shared" si="16"/>
        <v>0</v>
      </c>
      <c r="AO8" s="74"/>
      <c r="AP8" s="36">
        <f t="shared" si="0"/>
        <v>1.2857142857142856</v>
      </c>
      <c r="AQ8" s="86"/>
      <c r="AR8" s="103">
        <f>IF(COUNTIF($AL$6:$AL$11,"не фин.")&gt;0,"",SUM($AK$6:$AK$11))</f>
        <v>0.625</v>
      </c>
      <c r="AS8" s="172">
        <f t="shared" si="1"/>
        <v>0.625</v>
      </c>
      <c r="AT8" s="166">
        <f t="shared" si="17"/>
        <v>0</v>
      </c>
      <c r="AU8" s="169"/>
      <c r="AV8" s="92">
        <f t="shared" si="2"/>
        <v>0</v>
      </c>
      <c r="AW8" s="96"/>
      <c r="AX8" s="104">
        <f t="shared" si="3"/>
        <v>1</v>
      </c>
      <c r="AY8" s="83">
        <f t="shared" si="4"/>
      </c>
      <c r="AZ8" s="9"/>
      <c r="BA8" s="10"/>
    </row>
    <row r="9" spans="1:53" s="8" customFormat="1" ht="22.5">
      <c r="A9" s="39">
        <v>4</v>
      </c>
      <c r="B9" s="39"/>
      <c r="C9" s="37"/>
      <c r="D9" s="41">
        <v>101</v>
      </c>
      <c r="E9" s="37" t="s">
        <v>25</v>
      </c>
      <c r="F9" s="1" t="s">
        <v>26</v>
      </c>
      <c r="G9" s="1" t="s">
        <v>27</v>
      </c>
      <c r="H9" s="1" t="s">
        <v>77</v>
      </c>
      <c r="I9" s="1" t="s">
        <v>41</v>
      </c>
      <c r="J9" s="78">
        <v>1980</v>
      </c>
      <c r="K9" s="78" t="s">
        <v>34</v>
      </c>
      <c r="L9" s="78">
        <v>100</v>
      </c>
      <c r="M9" s="42" t="s">
        <v>31</v>
      </c>
      <c r="N9" s="97">
        <v>4502401</v>
      </c>
      <c r="O9" s="127"/>
      <c r="P9" s="122"/>
      <c r="Q9" s="123"/>
      <c r="R9" s="123"/>
      <c r="S9" s="123"/>
      <c r="T9" s="128">
        <v>0.06944444444444443</v>
      </c>
      <c r="U9" s="125"/>
      <c r="V9" s="128">
        <f t="shared" si="5"/>
        <v>0.06944444444444443</v>
      </c>
      <c r="W9" s="123">
        <f t="shared" si="6"/>
        <v>0</v>
      </c>
      <c r="X9" s="129">
        <f t="shared" si="7"/>
        <v>0.06944444444444443</v>
      </c>
      <c r="Y9" s="153">
        <f t="shared" si="8"/>
        <v>4</v>
      </c>
      <c r="Z9" s="147"/>
      <c r="AA9" s="142"/>
      <c r="AB9" s="143"/>
      <c r="AC9" s="143"/>
      <c r="AD9" s="143"/>
      <c r="AE9" s="148">
        <v>0.06944444444444443</v>
      </c>
      <c r="AF9" s="145"/>
      <c r="AG9" s="148">
        <f t="shared" si="9"/>
        <v>0.06944444444444443</v>
      </c>
      <c r="AH9" s="143">
        <f t="shared" si="10"/>
        <v>0</v>
      </c>
      <c r="AI9" s="149">
        <f t="shared" si="11"/>
        <v>0.06944444444444443</v>
      </c>
      <c r="AJ9" s="160">
        <f t="shared" si="12"/>
        <v>4</v>
      </c>
      <c r="AK9" s="64">
        <f t="shared" si="13"/>
        <v>0.13888888888888887</v>
      </c>
      <c r="AL9" s="77">
        <f t="shared" si="14"/>
        <v>0.13888888888888887</v>
      </c>
      <c r="AM9" s="71">
        <f t="shared" si="15"/>
        <v>0</v>
      </c>
      <c r="AN9" s="75">
        <f t="shared" si="16"/>
        <v>0</v>
      </c>
      <c r="AO9" s="74"/>
      <c r="AP9" s="36">
        <f t="shared" si="0"/>
        <v>1.4285714285714284</v>
      </c>
      <c r="AQ9" s="86"/>
      <c r="AR9" s="103">
        <f>IF(COUNTIF($AL$6:$AL$11,"не фин.")&gt;0,"",SUM($AK$6:$AK$11))</f>
        <v>0.625</v>
      </c>
      <c r="AS9" s="172">
        <f t="shared" si="1"/>
        <v>0.625</v>
      </c>
      <c r="AT9" s="166">
        <f t="shared" si="17"/>
        <v>0</v>
      </c>
      <c r="AU9" s="169"/>
      <c r="AV9" s="92">
        <f t="shared" si="2"/>
        <v>0</v>
      </c>
      <c r="AW9" s="96"/>
      <c r="AX9" s="104">
        <f t="shared" si="3"/>
        <v>1</v>
      </c>
      <c r="AY9" s="83">
        <f t="shared" si="4"/>
      </c>
      <c r="AZ9" s="9"/>
      <c r="BA9" s="10"/>
    </row>
    <row r="10" spans="1:53" s="8" customFormat="1" ht="22.5">
      <c r="A10" s="39">
        <v>5</v>
      </c>
      <c r="B10" s="39"/>
      <c r="C10" s="37"/>
      <c r="D10" s="41">
        <v>101</v>
      </c>
      <c r="E10" s="37" t="s">
        <v>25</v>
      </c>
      <c r="F10" s="1" t="s">
        <v>26</v>
      </c>
      <c r="G10" s="1" t="s">
        <v>27</v>
      </c>
      <c r="H10" s="1" t="s">
        <v>32</v>
      </c>
      <c r="I10" s="1" t="s">
        <v>82</v>
      </c>
      <c r="J10" s="78">
        <v>1986</v>
      </c>
      <c r="K10" s="78" t="s">
        <v>30</v>
      </c>
      <c r="L10" s="78">
        <v>30</v>
      </c>
      <c r="M10" s="42" t="s">
        <v>31</v>
      </c>
      <c r="N10" s="97">
        <v>4502404</v>
      </c>
      <c r="O10" s="127"/>
      <c r="P10" s="122"/>
      <c r="Q10" s="123"/>
      <c r="R10" s="123"/>
      <c r="S10" s="123"/>
      <c r="T10" s="128">
        <v>0.0763888888888889</v>
      </c>
      <c r="U10" s="125"/>
      <c r="V10" s="128">
        <f t="shared" si="5"/>
        <v>0.0763888888888889</v>
      </c>
      <c r="W10" s="123">
        <f t="shared" si="6"/>
        <v>0</v>
      </c>
      <c r="X10" s="129">
        <f t="shared" si="7"/>
        <v>0.0763888888888889</v>
      </c>
      <c r="Y10" s="153">
        <f t="shared" si="8"/>
        <v>5</v>
      </c>
      <c r="Z10" s="147"/>
      <c r="AA10" s="142"/>
      <c r="AB10" s="143"/>
      <c r="AC10" s="143"/>
      <c r="AD10" s="143"/>
      <c r="AE10" s="148">
        <v>0.0763888888888889</v>
      </c>
      <c r="AF10" s="145"/>
      <c r="AG10" s="148">
        <f t="shared" si="9"/>
        <v>0.0763888888888889</v>
      </c>
      <c r="AH10" s="143">
        <f t="shared" si="10"/>
        <v>0</v>
      </c>
      <c r="AI10" s="149">
        <f t="shared" si="11"/>
        <v>0.0763888888888889</v>
      </c>
      <c r="AJ10" s="160">
        <f t="shared" si="12"/>
        <v>5</v>
      </c>
      <c r="AK10" s="64">
        <f t="shared" si="13"/>
        <v>0.1527777777777778</v>
      </c>
      <c r="AL10" s="77">
        <f t="shared" si="14"/>
        <v>0.1527777777777778</v>
      </c>
      <c r="AM10" s="71">
        <f t="shared" si="15"/>
        <v>0</v>
      </c>
      <c r="AN10" s="75">
        <f t="shared" si="16"/>
        <v>0</v>
      </c>
      <c r="AO10" s="74"/>
      <c r="AP10" s="36">
        <f t="shared" si="0"/>
        <v>1.5714285714285716</v>
      </c>
      <c r="AQ10" s="86"/>
      <c r="AR10" s="103">
        <f>IF(COUNTIF($AL$6:$AL$11,"не фин.")&gt;0,"",SUM($AK$6:$AK$11))</f>
        <v>0.625</v>
      </c>
      <c r="AS10" s="172">
        <f t="shared" si="1"/>
        <v>0.625</v>
      </c>
      <c r="AT10" s="166">
        <f t="shared" si="17"/>
        <v>0</v>
      </c>
      <c r="AU10" s="169"/>
      <c r="AV10" s="92">
        <f t="shared" si="2"/>
        <v>0</v>
      </c>
      <c r="AW10" s="96"/>
      <c r="AX10" s="104">
        <f t="shared" si="3"/>
        <v>1</v>
      </c>
      <c r="AY10" s="83">
        <f t="shared" si="4"/>
      </c>
      <c r="AZ10" s="9"/>
      <c r="BA10" s="10"/>
    </row>
    <row r="11" spans="1:53" s="8" customFormat="1" ht="22.5">
      <c r="A11" s="39">
        <v>6</v>
      </c>
      <c r="B11" s="39"/>
      <c r="C11" s="37"/>
      <c r="D11" s="41">
        <v>101</v>
      </c>
      <c r="E11" s="37" t="s">
        <v>25</v>
      </c>
      <c r="F11" s="1" t="s">
        <v>26</v>
      </c>
      <c r="G11" s="1" t="s">
        <v>27</v>
      </c>
      <c r="H11" s="1" t="s">
        <v>28</v>
      </c>
      <c r="I11" s="1" t="s">
        <v>33</v>
      </c>
      <c r="J11" s="78">
        <v>1983</v>
      </c>
      <c r="K11" s="78" t="s">
        <v>34</v>
      </c>
      <c r="L11" s="78">
        <v>100</v>
      </c>
      <c r="M11" s="42" t="s">
        <v>35</v>
      </c>
      <c r="N11" s="97">
        <v>4502405</v>
      </c>
      <c r="O11" s="127"/>
      <c r="P11" s="122"/>
      <c r="Q11" s="123"/>
      <c r="R11" s="123"/>
      <c r="S11" s="123"/>
      <c r="T11" s="128">
        <v>0.08263888888888889</v>
      </c>
      <c r="U11" s="125"/>
      <c r="V11" s="128">
        <f t="shared" si="5"/>
        <v>0.08263888888888889</v>
      </c>
      <c r="W11" s="123">
        <f t="shared" si="6"/>
        <v>0</v>
      </c>
      <c r="X11" s="129" t="s">
        <v>119</v>
      </c>
      <c r="Y11" s="153">
        <f t="shared" si="8"/>
      </c>
      <c r="Z11" s="147"/>
      <c r="AA11" s="142"/>
      <c r="AB11" s="143"/>
      <c r="AC11" s="143"/>
      <c r="AD11" s="143"/>
      <c r="AE11" s="148">
        <v>0.08263888888888889</v>
      </c>
      <c r="AF11" s="145"/>
      <c r="AG11" s="148">
        <f t="shared" si="9"/>
        <v>0.08263888888888889</v>
      </c>
      <c r="AH11" s="143">
        <f t="shared" si="10"/>
        <v>0</v>
      </c>
      <c r="AI11" s="149">
        <f t="shared" si="11"/>
        <v>0.08263888888888889</v>
      </c>
      <c r="AJ11" s="160">
        <f t="shared" si="12"/>
        <v>6</v>
      </c>
      <c r="AK11" s="64" t="str">
        <f t="shared" si="13"/>
        <v>сход</v>
      </c>
      <c r="AL11" s="77" t="str">
        <f t="shared" si="14"/>
        <v>сход</v>
      </c>
      <c r="AM11" s="71">
        <f t="shared" si="15"/>
        <v>3</v>
      </c>
      <c r="AN11" s="75">
        <f t="shared" si="16"/>
        <v>0</v>
      </c>
      <c r="AO11" s="74"/>
      <c r="AP11" s="36">
        <f t="shared" si="0"/>
      </c>
      <c r="AQ11" s="86"/>
      <c r="AR11" s="105">
        <f>IF(COUNTIF($AL$6:$AL$11,"не фин.")&gt;0,"",SUM($AK$6:$AK$11))</f>
        <v>0.625</v>
      </c>
      <c r="AS11" s="173">
        <f t="shared" si="1"/>
        <v>0.625</v>
      </c>
      <c r="AT11" s="167">
        <f t="shared" si="17"/>
        <v>0</v>
      </c>
      <c r="AU11" s="170"/>
      <c r="AV11" s="93">
        <f t="shared" si="2"/>
        <v>0</v>
      </c>
      <c r="AW11" s="94"/>
      <c r="AX11" s="106">
        <f t="shared" si="3"/>
        <v>1</v>
      </c>
      <c r="AY11" s="83">
        <f t="shared" si="4"/>
      </c>
      <c r="AZ11" s="9"/>
      <c r="BA11" s="10"/>
    </row>
    <row r="12" spans="1:53" s="8" customFormat="1" ht="14.25">
      <c r="A12" s="39">
        <v>7</v>
      </c>
      <c r="B12" s="39" t="s">
        <v>36</v>
      </c>
      <c r="C12" s="37"/>
      <c r="D12" s="41">
        <v>105</v>
      </c>
      <c r="E12" s="37" t="s">
        <v>37</v>
      </c>
      <c r="F12" s="1" t="s">
        <v>38</v>
      </c>
      <c r="G12" s="1" t="s">
        <v>45</v>
      </c>
      <c r="H12" s="1" t="s">
        <v>66</v>
      </c>
      <c r="I12" s="1" t="s">
        <v>45</v>
      </c>
      <c r="J12" s="78">
        <v>1984</v>
      </c>
      <c r="K12" s="78" t="s">
        <v>48</v>
      </c>
      <c r="L12" s="78">
        <v>10</v>
      </c>
      <c r="M12" s="42" t="s">
        <v>31</v>
      </c>
      <c r="N12" s="97">
        <v>4502409</v>
      </c>
      <c r="O12" s="127"/>
      <c r="P12" s="122"/>
      <c r="Q12" s="123"/>
      <c r="R12" s="123"/>
      <c r="S12" s="123"/>
      <c r="T12" s="128"/>
      <c r="U12" s="125"/>
      <c r="V12" s="128">
        <f t="shared" si="5"/>
      </c>
      <c r="W12" s="123">
        <f t="shared" si="6"/>
        <v>0</v>
      </c>
      <c r="X12" s="129" t="str">
        <f t="shared" si="7"/>
        <v>не фин.</v>
      </c>
      <c r="Y12" s="153">
        <f t="shared" si="8"/>
      </c>
      <c r="Z12" s="147"/>
      <c r="AA12" s="142"/>
      <c r="AB12" s="143"/>
      <c r="AC12" s="143"/>
      <c r="AD12" s="143"/>
      <c r="AE12" s="148"/>
      <c r="AF12" s="145"/>
      <c r="AG12" s="148">
        <f t="shared" si="9"/>
      </c>
      <c r="AH12" s="143">
        <f t="shared" si="10"/>
        <v>0</v>
      </c>
      <c r="AI12" s="149" t="str">
        <f t="shared" si="11"/>
        <v>не фин.</v>
      </c>
      <c r="AJ12" s="160">
        <f t="shared" si="12"/>
      </c>
      <c r="AK12" s="64">
        <f t="shared" si="13"/>
      </c>
      <c r="AL12" s="77" t="str">
        <f t="shared" si="14"/>
        <v>не фин.</v>
      </c>
      <c r="AM12" s="71">
        <f t="shared" si="15"/>
        <v>4</v>
      </c>
      <c r="AN12" s="75">
        <f t="shared" si="16"/>
        <v>0</v>
      </c>
      <c r="AO12" s="74"/>
      <c r="AP12" s="36">
        <f t="shared" si="0"/>
      </c>
      <c r="AQ12" s="86"/>
      <c r="AR12" s="101">
        <f aca="true" t="shared" si="18" ref="AR12:AR17">SUM($AK$12:$AK$17)</f>
        <v>0</v>
      </c>
      <c r="AS12" s="171" t="str">
        <f aca="true" t="shared" si="19" ref="AS12:AS17">IF(COUNTIF($AL$12:$AL$17,"прев. КВ")&gt;0,"прев. КВ",IF(AV12&gt;0,"сн с этапов",IF(COUNTIF($AL$12:$AL$17,"не фин.")&gt;0,"не фин.",AR12)))</f>
        <v>не фин.</v>
      </c>
      <c r="AT12" s="165">
        <f t="shared" si="17"/>
        <v>0</v>
      </c>
      <c r="AU12" s="168"/>
      <c r="AV12" s="91">
        <f aca="true" t="shared" si="20" ref="AV12:AV17">SUM($AN$12:$AN$17)</f>
        <v>0</v>
      </c>
      <c r="AW12" s="95"/>
      <c r="AX12" s="102">
        <f aca="true" t="shared" si="21" ref="AX12:AX75">IF(AP12=0,AO12/SMALL($AL$6:$AL$85,1),"")</f>
      </c>
      <c r="AY12" s="83">
        <f t="shared" si="4"/>
      </c>
      <c r="AZ12" s="9"/>
      <c r="BA12" s="10"/>
    </row>
    <row r="13" spans="1:53" s="8" customFormat="1" ht="14.25">
      <c r="A13" s="39">
        <v>8</v>
      </c>
      <c r="B13" s="39" t="s">
        <v>36</v>
      </c>
      <c r="C13" s="37"/>
      <c r="D13" s="41">
        <v>105</v>
      </c>
      <c r="E13" s="37" t="s">
        <v>37</v>
      </c>
      <c r="F13" s="1" t="s">
        <v>38</v>
      </c>
      <c r="G13" s="1" t="s">
        <v>45</v>
      </c>
      <c r="H13" s="1" t="s">
        <v>72</v>
      </c>
      <c r="I13" s="1" t="s">
        <v>47</v>
      </c>
      <c r="J13" s="78">
        <v>1988</v>
      </c>
      <c r="K13" s="78" t="s">
        <v>48</v>
      </c>
      <c r="L13" s="78">
        <v>10</v>
      </c>
      <c r="M13" s="42" t="s">
        <v>31</v>
      </c>
      <c r="N13" s="97">
        <v>4502410</v>
      </c>
      <c r="O13" s="127"/>
      <c r="P13" s="122"/>
      <c r="Q13" s="123"/>
      <c r="R13" s="123"/>
      <c r="S13" s="123"/>
      <c r="T13" s="128"/>
      <c r="U13" s="125"/>
      <c r="V13" s="128">
        <f t="shared" si="5"/>
      </c>
      <c r="W13" s="123">
        <f t="shared" si="6"/>
        <v>0</v>
      </c>
      <c r="X13" s="129" t="str">
        <f t="shared" si="7"/>
        <v>не фин.</v>
      </c>
      <c r="Y13" s="153">
        <f t="shared" si="8"/>
      </c>
      <c r="Z13" s="147"/>
      <c r="AA13" s="142"/>
      <c r="AB13" s="143"/>
      <c r="AC13" s="143"/>
      <c r="AD13" s="143"/>
      <c r="AE13" s="148"/>
      <c r="AF13" s="145"/>
      <c r="AG13" s="148">
        <f t="shared" si="9"/>
      </c>
      <c r="AH13" s="143">
        <f t="shared" si="10"/>
        <v>0</v>
      </c>
      <c r="AI13" s="149" t="str">
        <f t="shared" si="11"/>
        <v>не фин.</v>
      </c>
      <c r="AJ13" s="160">
        <f t="shared" si="12"/>
      </c>
      <c r="AK13" s="64">
        <f t="shared" si="13"/>
      </c>
      <c r="AL13" s="77" t="str">
        <f t="shared" si="14"/>
        <v>не фин.</v>
      </c>
      <c r="AM13" s="71">
        <f t="shared" si="15"/>
        <v>4</v>
      </c>
      <c r="AN13" s="75">
        <f t="shared" si="16"/>
        <v>0</v>
      </c>
      <c r="AO13" s="74"/>
      <c r="AP13" s="36">
        <f t="shared" si="0"/>
      </c>
      <c r="AQ13" s="86"/>
      <c r="AR13" s="103">
        <f t="shared" si="18"/>
        <v>0</v>
      </c>
      <c r="AS13" s="172" t="str">
        <f t="shared" si="19"/>
        <v>не фин.</v>
      </c>
      <c r="AT13" s="166">
        <f t="shared" si="17"/>
        <v>0</v>
      </c>
      <c r="AU13" s="169"/>
      <c r="AV13" s="92">
        <f t="shared" si="20"/>
        <v>0</v>
      </c>
      <c r="AW13" s="96"/>
      <c r="AX13" s="104">
        <f t="shared" si="21"/>
      </c>
      <c r="AY13" s="83">
        <f t="shared" si="4"/>
      </c>
      <c r="AZ13" s="9"/>
      <c r="BA13" s="10"/>
    </row>
    <row r="14" spans="1:53" s="8" customFormat="1" ht="14.25">
      <c r="A14" s="39">
        <v>9</v>
      </c>
      <c r="B14" s="39" t="s">
        <v>36</v>
      </c>
      <c r="C14" s="37"/>
      <c r="D14" s="41">
        <v>105</v>
      </c>
      <c r="E14" s="37" t="s">
        <v>37</v>
      </c>
      <c r="F14" s="1" t="s">
        <v>38</v>
      </c>
      <c r="G14" s="1" t="s">
        <v>45</v>
      </c>
      <c r="H14" s="1" t="s">
        <v>76</v>
      </c>
      <c r="I14" s="1" t="s">
        <v>53</v>
      </c>
      <c r="J14" s="78">
        <v>1985</v>
      </c>
      <c r="K14" s="78" t="s">
        <v>48</v>
      </c>
      <c r="L14" s="78">
        <v>10</v>
      </c>
      <c r="M14" s="42" t="s">
        <v>31</v>
      </c>
      <c r="N14" s="97">
        <v>4502414</v>
      </c>
      <c r="O14" s="127"/>
      <c r="P14" s="122"/>
      <c r="Q14" s="123"/>
      <c r="R14" s="123"/>
      <c r="S14" s="123"/>
      <c r="T14" s="128"/>
      <c r="U14" s="125"/>
      <c r="V14" s="128">
        <f t="shared" si="5"/>
      </c>
      <c r="W14" s="123">
        <f t="shared" si="6"/>
        <v>0</v>
      </c>
      <c r="X14" s="129" t="str">
        <f t="shared" si="7"/>
        <v>не фин.</v>
      </c>
      <c r="Y14" s="153">
        <f t="shared" si="8"/>
      </c>
      <c r="Z14" s="147"/>
      <c r="AA14" s="142"/>
      <c r="AB14" s="143"/>
      <c r="AC14" s="143"/>
      <c r="AD14" s="143"/>
      <c r="AE14" s="148"/>
      <c r="AF14" s="145"/>
      <c r="AG14" s="148">
        <f t="shared" si="9"/>
      </c>
      <c r="AH14" s="143">
        <f t="shared" si="10"/>
        <v>0</v>
      </c>
      <c r="AI14" s="149" t="str">
        <f t="shared" si="11"/>
        <v>не фин.</v>
      </c>
      <c r="AJ14" s="160">
        <f t="shared" si="12"/>
      </c>
      <c r="AK14" s="64">
        <f t="shared" si="13"/>
      </c>
      <c r="AL14" s="77" t="str">
        <f t="shared" si="14"/>
        <v>не фин.</v>
      </c>
      <c r="AM14" s="71">
        <f t="shared" si="15"/>
        <v>4</v>
      </c>
      <c r="AN14" s="75">
        <f t="shared" si="16"/>
        <v>0</v>
      </c>
      <c r="AO14" s="74"/>
      <c r="AP14" s="36">
        <f t="shared" si="0"/>
      </c>
      <c r="AQ14" s="86"/>
      <c r="AR14" s="103">
        <f t="shared" si="18"/>
        <v>0</v>
      </c>
      <c r="AS14" s="172" t="str">
        <f t="shared" si="19"/>
        <v>не фин.</v>
      </c>
      <c r="AT14" s="166">
        <f t="shared" si="17"/>
        <v>0</v>
      </c>
      <c r="AU14" s="169"/>
      <c r="AV14" s="92">
        <f t="shared" si="20"/>
        <v>0</v>
      </c>
      <c r="AW14" s="96"/>
      <c r="AX14" s="104">
        <f t="shared" si="21"/>
      </c>
      <c r="AY14" s="83">
        <f t="shared" si="4"/>
      </c>
      <c r="AZ14" s="9"/>
      <c r="BA14" s="10"/>
    </row>
    <row r="15" spans="1:53" s="8" customFormat="1" ht="14.25">
      <c r="A15" s="39">
        <v>10</v>
      </c>
      <c r="B15" s="39" t="s">
        <v>36</v>
      </c>
      <c r="C15" s="37"/>
      <c r="D15" s="41">
        <v>105</v>
      </c>
      <c r="E15" s="37" t="s">
        <v>37</v>
      </c>
      <c r="F15" s="1" t="s">
        <v>38</v>
      </c>
      <c r="G15" s="1" t="s">
        <v>45</v>
      </c>
      <c r="H15" s="1" t="s">
        <v>81</v>
      </c>
      <c r="I15" s="1" t="s">
        <v>50</v>
      </c>
      <c r="J15" s="78">
        <v>1986</v>
      </c>
      <c r="K15" s="78" t="s">
        <v>48</v>
      </c>
      <c r="L15" s="78">
        <v>10</v>
      </c>
      <c r="M15" s="42" t="s">
        <v>31</v>
      </c>
      <c r="N15" s="97">
        <v>4502412</v>
      </c>
      <c r="O15" s="127"/>
      <c r="P15" s="122"/>
      <c r="Q15" s="123"/>
      <c r="R15" s="123"/>
      <c r="S15" s="123"/>
      <c r="T15" s="128"/>
      <c r="U15" s="125"/>
      <c r="V15" s="128">
        <f t="shared" si="5"/>
      </c>
      <c r="W15" s="123">
        <f t="shared" si="6"/>
        <v>0</v>
      </c>
      <c r="X15" s="129" t="str">
        <f t="shared" si="7"/>
        <v>не фин.</v>
      </c>
      <c r="Y15" s="153">
        <f t="shared" si="8"/>
      </c>
      <c r="Z15" s="147"/>
      <c r="AA15" s="142"/>
      <c r="AB15" s="143"/>
      <c r="AC15" s="143"/>
      <c r="AD15" s="143"/>
      <c r="AE15" s="148"/>
      <c r="AF15" s="145"/>
      <c r="AG15" s="148">
        <f t="shared" si="9"/>
      </c>
      <c r="AH15" s="143">
        <f t="shared" si="10"/>
        <v>0</v>
      </c>
      <c r="AI15" s="149" t="str">
        <f t="shared" si="11"/>
        <v>не фин.</v>
      </c>
      <c r="AJ15" s="160">
        <f t="shared" si="12"/>
      </c>
      <c r="AK15" s="64">
        <f t="shared" si="13"/>
      </c>
      <c r="AL15" s="77" t="str">
        <f t="shared" si="14"/>
        <v>не фин.</v>
      </c>
      <c r="AM15" s="71">
        <f t="shared" si="15"/>
        <v>4</v>
      </c>
      <c r="AN15" s="75">
        <f t="shared" si="16"/>
        <v>0</v>
      </c>
      <c r="AO15" s="74"/>
      <c r="AP15" s="36">
        <f t="shared" si="0"/>
      </c>
      <c r="AQ15" s="86"/>
      <c r="AR15" s="103">
        <f t="shared" si="18"/>
        <v>0</v>
      </c>
      <c r="AS15" s="172" t="str">
        <f t="shared" si="19"/>
        <v>не фин.</v>
      </c>
      <c r="AT15" s="166">
        <f t="shared" si="17"/>
        <v>0</v>
      </c>
      <c r="AU15" s="169"/>
      <c r="AV15" s="92">
        <f t="shared" si="20"/>
        <v>0</v>
      </c>
      <c r="AW15" s="96"/>
      <c r="AX15" s="104">
        <f t="shared" si="21"/>
      </c>
      <c r="AY15" s="83">
        <f t="shared" si="4"/>
      </c>
      <c r="AZ15" s="9"/>
      <c r="BA15" s="10"/>
    </row>
    <row r="16" spans="1:53" s="8" customFormat="1" ht="14.25">
      <c r="A16" s="39">
        <v>11</v>
      </c>
      <c r="B16" s="39" t="s">
        <v>36</v>
      </c>
      <c r="C16" s="37"/>
      <c r="D16" s="41">
        <v>105</v>
      </c>
      <c r="E16" s="37" t="s">
        <v>37</v>
      </c>
      <c r="F16" s="1" t="s">
        <v>38</v>
      </c>
      <c r="G16" s="1" t="s">
        <v>45</v>
      </c>
      <c r="H16" s="1" t="s">
        <v>86</v>
      </c>
      <c r="I16" s="1" t="s">
        <v>87</v>
      </c>
      <c r="J16" s="78">
        <v>1984</v>
      </c>
      <c r="K16" s="78" t="s">
        <v>48</v>
      </c>
      <c r="L16" s="78">
        <v>10</v>
      </c>
      <c r="M16" s="42" t="s">
        <v>31</v>
      </c>
      <c r="N16" s="97">
        <v>4502413</v>
      </c>
      <c r="O16" s="127"/>
      <c r="P16" s="122"/>
      <c r="Q16" s="123"/>
      <c r="R16" s="123"/>
      <c r="S16" s="123"/>
      <c r="T16" s="128"/>
      <c r="U16" s="125"/>
      <c r="V16" s="128">
        <f t="shared" si="5"/>
      </c>
      <c r="W16" s="123">
        <f t="shared" si="6"/>
        <v>0</v>
      </c>
      <c r="X16" s="129" t="str">
        <f t="shared" si="7"/>
        <v>не фин.</v>
      </c>
      <c r="Y16" s="153">
        <f t="shared" si="8"/>
      </c>
      <c r="Z16" s="147"/>
      <c r="AA16" s="142"/>
      <c r="AB16" s="143"/>
      <c r="AC16" s="143"/>
      <c r="AD16" s="143"/>
      <c r="AE16" s="148"/>
      <c r="AF16" s="145"/>
      <c r="AG16" s="148">
        <f t="shared" si="9"/>
      </c>
      <c r="AH16" s="143">
        <f t="shared" si="10"/>
        <v>0</v>
      </c>
      <c r="AI16" s="149" t="str">
        <f t="shared" si="11"/>
        <v>не фин.</v>
      </c>
      <c r="AJ16" s="160">
        <f t="shared" si="12"/>
      </c>
      <c r="AK16" s="64">
        <f t="shared" si="13"/>
      </c>
      <c r="AL16" s="77" t="str">
        <f t="shared" si="14"/>
        <v>не фин.</v>
      </c>
      <c r="AM16" s="71">
        <f t="shared" si="15"/>
        <v>4</v>
      </c>
      <c r="AN16" s="75">
        <f t="shared" si="16"/>
        <v>0</v>
      </c>
      <c r="AO16" s="74"/>
      <c r="AP16" s="36">
        <f t="shared" si="0"/>
      </c>
      <c r="AQ16" s="86"/>
      <c r="AR16" s="103">
        <f t="shared" si="18"/>
        <v>0</v>
      </c>
      <c r="AS16" s="172" t="str">
        <f t="shared" si="19"/>
        <v>не фин.</v>
      </c>
      <c r="AT16" s="166">
        <f t="shared" si="17"/>
        <v>0</v>
      </c>
      <c r="AU16" s="169"/>
      <c r="AV16" s="92">
        <f t="shared" si="20"/>
        <v>0</v>
      </c>
      <c r="AW16" s="96"/>
      <c r="AX16" s="104">
        <f t="shared" si="21"/>
      </c>
      <c r="AY16" s="83">
        <f t="shared" si="4"/>
      </c>
      <c r="AZ16" s="9"/>
      <c r="BA16" s="10"/>
    </row>
    <row r="17" spans="1:53" s="8" customFormat="1" ht="14.25">
      <c r="A17" s="39">
        <v>12</v>
      </c>
      <c r="B17" s="39" t="s">
        <v>36</v>
      </c>
      <c r="C17" s="37"/>
      <c r="D17" s="41">
        <v>105</v>
      </c>
      <c r="E17" s="37" t="s">
        <v>37</v>
      </c>
      <c r="F17" s="1" t="s">
        <v>38</v>
      </c>
      <c r="G17" s="1" t="s">
        <v>45</v>
      </c>
      <c r="H17" s="1" t="s">
        <v>91</v>
      </c>
      <c r="I17" s="1" t="s">
        <v>92</v>
      </c>
      <c r="J17" s="78">
        <v>1987</v>
      </c>
      <c r="K17" s="78" t="s">
        <v>48</v>
      </c>
      <c r="L17" s="78">
        <v>10</v>
      </c>
      <c r="M17" s="42" t="s">
        <v>35</v>
      </c>
      <c r="N17" s="97">
        <v>4502415</v>
      </c>
      <c r="O17" s="127"/>
      <c r="P17" s="122"/>
      <c r="Q17" s="123"/>
      <c r="R17" s="123"/>
      <c r="S17" s="123"/>
      <c r="T17" s="128"/>
      <c r="U17" s="125"/>
      <c r="V17" s="128">
        <f t="shared" si="5"/>
      </c>
      <c r="W17" s="123">
        <f t="shared" si="6"/>
        <v>0</v>
      </c>
      <c r="X17" s="129" t="str">
        <f t="shared" si="7"/>
        <v>не фин.</v>
      </c>
      <c r="Y17" s="153">
        <f t="shared" si="8"/>
      </c>
      <c r="Z17" s="147"/>
      <c r="AA17" s="142"/>
      <c r="AB17" s="143"/>
      <c r="AC17" s="143"/>
      <c r="AD17" s="143"/>
      <c r="AE17" s="148"/>
      <c r="AF17" s="145"/>
      <c r="AG17" s="148">
        <f t="shared" si="9"/>
      </c>
      <c r="AH17" s="143">
        <f t="shared" si="10"/>
        <v>0</v>
      </c>
      <c r="AI17" s="149" t="str">
        <f t="shared" si="11"/>
        <v>не фин.</v>
      </c>
      <c r="AJ17" s="160">
        <f t="shared" si="12"/>
      </c>
      <c r="AK17" s="64">
        <f t="shared" si="13"/>
      </c>
      <c r="AL17" s="77" t="str">
        <f t="shared" si="14"/>
        <v>не фин.</v>
      </c>
      <c r="AM17" s="71">
        <f t="shared" si="15"/>
        <v>4</v>
      </c>
      <c r="AN17" s="75">
        <f t="shared" si="16"/>
        <v>0</v>
      </c>
      <c r="AO17" s="74"/>
      <c r="AP17" s="36">
        <f t="shared" si="0"/>
      </c>
      <c r="AQ17" s="86"/>
      <c r="AR17" s="105">
        <f t="shared" si="18"/>
        <v>0</v>
      </c>
      <c r="AS17" s="173" t="str">
        <f t="shared" si="19"/>
        <v>не фин.</v>
      </c>
      <c r="AT17" s="167">
        <f t="shared" si="17"/>
        <v>0</v>
      </c>
      <c r="AU17" s="170"/>
      <c r="AV17" s="93">
        <f t="shared" si="20"/>
        <v>0</v>
      </c>
      <c r="AW17" s="94"/>
      <c r="AX17" s="106">
        <f t="shared" si="21"/>
      </c>
      <c r="AY17" s="83">
        <f t="shared" si="4"/>
      </c>
      <c r="AZ17" s="9"/>
      <c r="BA17" s="10"/>
    </row>
    <row r="18" spans="1:53" s="8" customFormat="1" ht="14.25">
      <c r="A18" s="39">
        <v>13</v>
      </c>
      <c r="B18" s="39" t="s">
        <v>36</v>
      </c>
      <c r="C18" s="37"/>
      <c r="D18" s="41">
        <v>103</v>
      </c>
      <c r="E18" s="37" t="s">
        <v>59</v>
      </c>
      <c r="F18" s="1" t="s">
        <v>38</v>
      </c>
      <c r="G18" s="1" t="s">
        <v>60</v>
      </c>
      <c r="H18" s="1" t="s">
        <v>61</v>
      </c>
      <c r="I18" s="1" t="s">
        <v>62</v>
      </c>
      <c r="J18" s="78">
        <v>1983</v>
      </c>
      <c r="K18" s="78" t="s">
        <v>30</v>
      </c>
      <c r="L18" s="78">
        <v>30</v>
      </c>
      <c r="M18" s="42" t="s">
        <v>31</v>
      </c>
      <c r="N18" s="97">
        <v>4502418</v>
      </c>
      <c r="O18" s="127"/>
      <c r="P18" s="122"/>
      <c r="Q18" s="123"/>
      <c r="R18" s="123"/>
      <c r="S18" s="123"/>
      <c r="T18" s="128"/>
      <c r="U18" s="125"/>
      <c r="V18" s="128">
        <f t="shared" si="5"/>
      </c>
      <c r="W18" s="123">
        <f t="shared" si="6"/>
        <v>0</v>
      </c>
      <c r="X18" s="129" t="str">
        <f t="shared" si="7"/>
        <v>не фин.</v>
      </c>
      <c r="Y18" s="153">
        <f t="shared" si="8"/>
      </c>
      <c r="Z18" s="147"/>
      <c r="AA18" s="142"/>
      <c r="AB18" s="143"/>
      <c r="AC18" s="143"/>
      <c r="AD18" s="143"/>
      <c r="AE18" s="148"/>
      <c r="AF18" s="145"/>
      <c r="AG18" s="148">
        <f t="shared" si="9"/>
      </c>
      <c r="AH18" s="143">
        <f t="shared" si="10"/>
        <v>0</v>
      </c>
      <c r="AI18" s="149" t="str">
        <f t="shared" si="11"/>
        <v>не фин.</v>
      </c>
      <c r="AJ18" s="160">
        <f t="shared" si="12"/>
      </c>
      <c r="AK18" s="64">
        <f t="shared" si="13"/>
      </c>
      <c r="AL18" s="77" t="str">
        <f t="shared" si="14"/>
        <v>не фин.</v>
      </c>
      <c r="AM18" s="71">
        <f t="shared" si="15"/>
        <v>4</v>
      </c>
      <c r="AN18" s="75">
        <f t="shared" si="16"/>
        <v>0</v>
      </c>
      <c r="AO18" s="74"/>
      <c r="AP18" s="36">
        <f t="shared" si="0"/>
      </c>
      <c r="AQ18" s="86"/>
      <c r="AR18" s="101">
        <f aca="true" t="shared" si="22" ref="AR18:AR23">SUM($AK$18:$AK$23)</f>
        <v>0</v>
      </c>
      <c r="AS18" s="171" t="str">
        <f aca="true" t="shared" si="23" ref="AS18:AS23">IF(COUNTIF($AL$18:$AL$23,"прев. КВ")&gt;0,"прев. КВ",IF(AV18&gt;0,"сн с этапов",IF(COUNTIF($AL$18:$AL$23,"не фин.")&gt;0,"не фин.",AR18)))</f>
        <v>не фин.</v>
      </c>
      <c r="AT18" s="165">
        <f t="shared" si="17"/>
        <v>0</v>
      </c>
      <c r="AU18" s="168"/>
      <c r="AV18" s="91">
        <f aca="true" t="shared" si="24" ref="AV18:AV23">SUM($AN$18:$AN$23)</f>
        <v>0</v>
      </c>
      <c r="AW18" s="95"/>
      <c r="AX18" s="102">
        <f t="shared" si="21"/>
      </c>
      <c r="AY18" s="83">
        <f t="shared" si="4"/>
      </c>
      <c r="AZ18" s="9"/>
      <c r="BA18" s="10"/>
    </row>
    <row r="19" spans="1:53" s="8" customFormat="1" ht="14.25">
      <c r="A19" s="39">
        <v>14</v>
      </c>
      <c r="B19" s="39" t="s">
        <v>36</v>
      </c>
      <c r="C19" s="37"/>
      <c r="D19" s="41">
        <v>103</v>
      </c>
      <c r="E19" s="37" t="s">
        <v>59</v>
      </c>
      <c r="F19" s="1" t="s">
        <v>38</v>
      </c>
      <c r="G19" s="1" t="s">
        <v>60</v>
      </c>
      <c r="H19" s="1" t="s">
        <v>69</v>
      </c>
      <c r="I19" s="1" t="s">
        <v>70</v>
      </c>
      <c r="J19" s="78">
        <v>1986</v>
      </c>
      <c r="K19" s="78" t="s">
        <v>30</v>
      </c>
      <c r="L19" s="78">
        <v>30</v>
      </c>
      <c r="M19" s="42" t="s">
        <v>31</v>
      </c>
      <c r="N19" s="97">
        <v>4502424</v>
      </c>
      <c r="O19" s="127"/>
      <c r="P19" s="122"/>
      <c r="Q19" s="123"/>
      <c r="R19" s="123"/>
      <c r="S19" s="123"/>
      <c r="T19" s="128"/>
      <c r="U19" s="125"/>
      <c r="V19" s="128">
        <f t="shared" si="5"/>
      </c>
      <c r="W19" s="123">
        <f t="shared" si="6"/>
        <v>0</v>
      </c>
      <c r="X19" s="129" t="str">
        <f t="shared" si="7"/>
        <v>не фин.</v>
      </c>
      <c r="Y19" s="153">
        <f t="shared" si="8"/>
      </c>
      <c r="Z19" s="147"/>
      <c r="AA19" s="142"/>
      <c r="AB19" s="143"/>
      <c r="AC19" s="143"/>
      <c r="AD19" s="143"/>
      <c r="AE19" s="148"/>
      <c r="AF19" s="145"/>
      <c r="AG19" s="148">
        <f t="shared" si="9"/>
      </c>
      <c r="AH19" s="143">
        <f t="shared" si="10"/>
        <v>0</v>
      </c>
      <c r="AI19" s="149" t="str">
        <f t="shared" si="11"/>
        <v>не фин.</v>
      </c>
      <c r="AJ19" s="160">
        <f t="shared" si="12"/>
      </c>
      <c r="AK19" s="64">
        <f t="shared" si="13"/>
      </c>
      <c r="AL19" s="77" t="str">
        <f t="shared" si="14"/>
        <v>не фин.</v>
      </c>
      <c r="AM19" s="71">
        <f t="shared" si="15"/>
        <v>4</v>
      </c>
      <c r="AN19" s="75">
        <f t="shared" si="16"/>
        <v>0</v>
      </c>
      <c r="AO19" s="74"/>
      <c r="AP19" s="36">
        <f t="shared" si="0"/>
      </c>
      <c r="AQ19" s="86"/>
      <c r="AR19" s="103">
        <f t="shared" si="22"/>
        <v>0</v>
      </c>
      <c r="AS19" s="172" t="str">
        <f t="shared" si="23"/>
        <v>не фин.</v>
      </c>
      <c r="AT19" s="166">
        <f t="shared" si="17"/>
        <v>0</v>
      </c>
      <c r="AU19" s="169"/>
      <c r="AV19" s="92">
        <f t="shared" si="24"/>
        <v>0</v>
      </c>
      <c r="AW19" s="96"/>
      <c r="AX19" s="104">
        <f t="shared" si="21"/>
      </c>
      <c r="AY19" s="83">
        <f t="shared" si="4"/>
      </c>
      <c r="AZ19" s="9"/>
      <c r="BA19" s="10"/>
    </row>
    <row r="20" spans="1:53" s="8" customFormat="1" ht="14.25">
      <c r="A20" s="39">
        <v>15</v>
      </c>
      <c r="B20" s="39" t="s">
        <v>36</v>
      </c>
      <c r="C20" s="37"/>
      <c r="D20" s="41">
        <v>103</v>
      </c>
      <c r="E20" s="37" t="s">
        <v>59</v>
      </c>
      <c r="F20" s="1" t="s">
        <v>38</v>
      </c>
      <c r="G20" s="1" t="s">
        <v>60</v>
      </c>
      <c r="H20" s="1" t="s">
        <v>73</v>
      </c>
      <c r="I20" s="1" t="s">
        <v>74</v>
      </c>
      <c r="J20" s="78">
        <v>1986</v>
      </c>
      <c r="K20" s="78" t="s">
        <v>48</v>
      </c>
      <c r="L20" s="78">
        <v>10</v>
      </c>
      <c r="M20" s="42" t="s">
        <v>31</v>
      </c>
      <c r="N20" s="97">
        <v>4502423</v>
      </c>
      <c r="O20" s="127"/>
      <c r="P20" s="122"/>
      <c r="Q20" s="123"/>
      <c r="R20" s="123"/>
      <c r="S20" s="123"/>
      <c r="T20" s="128"/>
      <c r="U20" s="125"/>
      <c r="V20" s="128">
        <f t="shared" si="5"/>
      </c>
      <c r="W20" s="123">
        <f t="shared" si="6"/>
        <v>0</v>
      </c>
      <c r="X20" s="129" t="str">
        <f t="shared" si="7"/>
        <v>не фин.</v>
      </c>
      <c r="Y20" s="153">
        <f t="shared" si="8"/>
      </c>
      <c r="Z20" s="147"/>
      <c r="AA20" s="142"/>
      <c r="AB20" s="143"/>
      <c r="AC20" s="143"/>
      <c r="AD20" s="143"/>
      <c r="AE20" s="148"/>
      <c r="AF20" s="145"/>
      <c r="AG20" s="148">
        <f t="shared" si="9"/>
      </c>
      <c r="AH20" s="143">
        <f t="shared" si="10"/>
        <v>0</v>
      </c>
      <c r="AI20" s="149" t="str">
        <f t="shared" si="11"/>
        <v>не фин.</v>
      </c>
      <c r="AJ20" s="160">
        <f t="shared" si="12"/>
      </c>
      <c r="AK20" s="64">
        <f t="shared" si="13"/>
      </c>
      <c r="AL20" s="77" t="str">
        <f t="shared" si="14"/>
        <v>не фин.</v>
      </c>
      <c r="AM20" s="71">
        <f t="shared" si="15"/>
        <v>4</v>
      </c>
      <c r="AN20" s="75">
        <f t="shared" si="16"/>
        <v>0</v>
      </c>
      <c r="AO20" s="74"/>
      <c r="AP20" s="36">
        <f t="shared" si="0"/>
      </c>
      <c r="AQ20" s="86"/>
      <c r="AR20" s="103">
        <f t="shared" si="22"/>
        <v>0</v>
      </c>
      <c r="AS20" s="172" t="str">
        <f t="shared" si="23"/>
        <v>не фин.</v>
      </c>
      <c r="AT20" s="166">
        <f t="shared" si="17"/>
        <v>0</v>
      </c>
      <c r="AU20" s="169"/>
      <c r="AV20" s="92">
        <f t="shared" si="24"/>
        <v>0</v>
      </c>
      <c r="AW20" s="96"/>
      <c r="AX20" s="104">
        <f t="shared" si="21"/>
      </c>
      <c r="AY20" s="83">
        <f t="shared" si="4"/>
      </c>
      <c r="AZ20" s="9"/>
      <c r="BA20" s="10"/>
    </row>
    <row r="21" spans="1:53" s="8" customFormat="1" ht="14.25">
      <c r="A21" s="39">
        <v>16</v>
      </c>
      <c r="B21" s="39" t="s">
        <v>36</v>
      </c>
      <c r="C21" s="37"/>
      <c r="D21" s="41">
        <v>103</v>
      </c>
      <c r="E21" s="37" t="s">
        <v>59</v>
      </c>
      <c r="F21" s="1" t="s">
        <v>38</v>
      </c>
      <c r="G21" s="1" t="s">
        <v>60</v>
      </c>
      <c r="H21" s="1" t="s">
        <v>78</v>
      </c>
      <c r="I21" s="1" t="s">
        <v>79</v>
      </c>
      <c r="J21" s="78">
        <v>1985</v>
      </c>
      <c r="K21" s="78" t="s">
        <v>34</v>
      </c>
      <c r="L21" s="78">
        <v>100</v>
      </c>
      <c r="M21" s="42" t="s">
        <v>35</v>
      </c>
      <c r="N21" s="97">
        <v>4502421</v>
      </c>
      <c r="O21" s="127"/>
      <c r="P21" s="122"/>
      <c r="Q21" s="123"/>
      <c r="R21" s="123"/>
      <c r="S21" s="123"/>
      <c r="T21" s="128"/>
      <c r="U21" s="125"/>
      <c r="V21" s="128">
        <f t="shared" si="5"/>
      </c>
      <c r="W21" s="123">
        <f t="shared" si="6"/>
        <v>0</v>
      </c>
      <c r="X21" s="129" t="str">
        <f t="shared" si="7"/>
        <v>не фин.</v>
      </c>
      <c r="Y21" s="153">
        <f t="shared" si="8"/>
      </c>
      <c r="Z21" s="147"/>
      <c r="AA21" s="142"/>
      <c r="AB21" s="143"/>
      <c r="AC21" s="143"/>
      <c r="AD21" s="143"/>
      <c r="AE21" s="148"/>
      <c r="AF21" s="145"/>
      <c r="AG21" s="148">
        <f t="shared" si="9"/>
      </c>
      <c r="AH21" s="143">
        <f t="shared" si="10"/>
        <v>0</v>
      </c>
      <c r="AI21" s="149" t="str">
        <f t="shared" si="11"/>
        <v>не фин.</v>
      </c>
      <c r="AJ21" s="160">
        <f t="shared" si="12"/>
      </c>
      <c r="AK21" s="64">
        <f t="shared" si="13"/>
      </c>
      <c r="AL21" s="77" t="str">
        <f t="shared" si="14"/>
        <v>не фин.</v>
      </c>
      <c r="AM21" s="71">
        <f t="shared" si="15"/>
        <v>4</v>
      </c>
      <c r="AN21" s="75">
        <f t="shared" si="16"/>
        <v>0</v>
      </c>
      <c r="AO21" s="74"/>
      <c r="AP21" s="36">
        <f t="shared" si="0"/>
      </c>
      <c r="AQ21" s="86"/>
      <c r="AR21" s="103">
        <f t="shared" si="22"/>
        <v>0</v>
      </c>
      <c r="AS21" s="172" t="str">
        <f t="shared" si="23"/>
        <v>не фин.</v>
      </c>
      <c r="AT21" s="166">
        <f t="shared" si="17"/>
        <v>0</v>
      </c>
      <c r="AU21" s="169"/>
      <c r="AV21" s="92">
        <f t="shared" si="24"/>
        <v>0</v>
      </c>
      <c r="AW21" s="96"/>
      <c r="AX21" s="104">
        <f t="shared" si="21"/>
      </c>
      <c r="AY21" s="83">
        <f t="shared" si="4"/>
      </c>
      <c r="AZ21" s="9"/>
      <c r="BA21" s="10"/>
    </row>
    <row r="22" spans="1:53" s="8" customFormat="1" ht="14.25">
      <c r="A22" s="39">
        <v>17</v>
      </c>
      <c r="B22" s="39" t="s">
        <v>36</v>
      </c>
      <c r="C22" s="37"/>
      <c r="D22" s="41">
        <v>103</v>
      </c>
      <c r="E22" s="37" t="s">
        <v>59</v>
      </c>
      <c r="F22" s="1" t="s">
        <v>38</v>
      </c>
      <c r="G22" s="1" t="s">
        <v>60</v>
      </c>
      <c r="H22" s="1" t="s">
        <v>83</v>
      </c>
      <c r="I22" s="1" t="s">
        <v>84</v>
      </c>
      <c r="J22" s="78">
        <v>1986</v>
      </c>
      <c r="K22" s="78" t="s">
        <v>48</v>
      </c>
      <c r="L22" s="78">
        <v>10</v>
      </c>
      <c r="M22" s="42" t="s">
        <v>31</v>
      </c>
      <c r="N22" s="97">
        <v>4502420</v>
      </c>
      <c r="O22" s="127"/>
      <c r="P22" s="122"/>
      <c r="Q22" s="123"/>
      <c r="R22" s="123"/>
      <c r="S22" s="123"/>
      <c r="T22" s="128"/>
      <c r="U22" s="125"/>
      <c r="V22" s="128">
        <f t="shared" si="5"/>
      </c>
      <c r="W22" s="123">
        <f t="shared" si="6"/>
        <v>0</v>
      </c>
      <c r="X22" s="129" t="str">
        <f t="shared" si="7"/>
        <v>не фин.</v>
      </c>
      <c r="Y22" s="153">
        <f t="shared" si="8"/>
      </c>
      <c r="Z22" s="147"/>
      <c r="AA22" s="142"/>
      <c r="AB22" s="143"/>
      <c r="AC22" s="143"/>
      <c r="AD22" s="143"/>
      <c r="AE22" s="148"/>
      <c r="AF22" s="145"/>
      <c r="AG22" s="148">
        <f t="shared" si="9"/>
      </c>
      <c r="AH22" s="143">
        <f t="shared" si="10"/>
        <v>0</v>
      </c>
      <c r="AI22" s="149" t="str">
        <f t="shared" si="11"/>
        <v>не фин.</v>
      </c>
      <c r="AJ22" s="160">
        <f t="shared" si="12"/>
      </c>
      <c r="AK22" s="64">
        <f t="shared" si="13"/>
      </c>
      <c r="AL22" s="77" t="str">
        <f t="shared" si="14"/>
        <v>не фин.</v>
      </c>
      <c r="AM22" s="71">
        <f t="shared" si="15"/>
        <v>4</v>
      </c>
      <c r="AN22" s="75">
        <f t="shared" si="16"/>
        <v>0</v>
      </c>
      <c r="AO22" s="74"/>
      <c r="AP22" s="36">
        <f t="shared" si="0"/>
      </c>
      <c r="AQ22" s="86"/>
      <c r="AR22" s="103">
        <f t="shared" si="22"/>
        <v>0</v>
      </c>
      <c r="AS22" s="172" t="str">
        <f t="shared" si="23"/>
        <v>не фин.</v>
      </c>
      <c r="AT22" s="166">
        <f t="shared" si="17"/>
        <v>0</v>
      </c>
      <c r="AU22" s="169"/>
      <c r="AV22" s="92">
        <f t="shared" si="24"/>
        <v>0</v>
      </c>
      <c r="AW22" s="96"/>
      <c r="AX22" s="104">
        <f t="shared" si="21"/>
      </c>
      <c r="AY22" s="83">
        <f t="shared" si="4"/>
      </c>
      <c r="AZ22" s="9"/>
      <c r="BA22" s="10"/>
    </row>
    <row r="23" spans="1:53" s="8" customFormat="1" ht="14.25">
      <c r="A23" s="39">
        <v>18</v>
      </c>
      <c r="B23" s="39" t="s">
        <v>36</v>
      </c>
      <c r="C23" s="37"/>
      <c r="D23" s="41">
        <v>103</v>
      </c>
      <c r="E23" s="37" t="s">
        <v>59</v>
      </c>
      <c r="F23" s="1" t="s">
        <v>38</v>
      </c>
      <c r="G23" s="1" t="s">
        <v>60</v>
      </c>
      <c r="H23" s="1" t="s">
        <v>88</v>
      </c>
      <c r="I23" s="1" t="s">
        <v>89</v>
      </c>
      <c r="J23" s="78">
        <v>1985</v>
      </c>
      <c r="K23" s="78" t="s">
        <v>48</v>
      </c>
      <c r="L23" s="78">
        <v>10</v>
      </c>
      <c r="M23" s="42" t="s">
        <v>31</v>
      </c>
      <c r="N23" s="97">
        <v>4502417</v>
      </c>
      <c r="O23" s="127"/>
      <c r="P23" s="122"/>
      <c r="Q23" s="123"/>
      <c r="R23" s="123"/>
      <c r="S23" s="123"/>
      <c r="T23" s="128"/>
      <c r="U23" s="125"/>
      <c r="V23" s="128">
        <f t="shared" si="5"/>
      </c>
      <c r="W23" s="123">
        <f t="shared" si="6"/>
        <v>0</v>
      </c>
      <c r="X23" s="129" t="str">
        <f t="shared" si="7"/>
        <v>не фин.</v>
      </c>
      <c r="Y23" s="153">
        <f t="shared" si="8"/>
      </c>
      <c r="Z23" s="147"/>
      <c r="AA23" s="142"/>
      <c r="AB23" s="143"/>
      <c r="AC23" s="143"/>
      <c r="AD23" s="143"/>
      <c r="AE23" s="148"/>
      <c r="AF23" s="145"/>
      <c r="AG23" s="148">
        <f t="shared" si="9"/>
      </c>
      <c r="AH23" s="143">
        <f t="shared" si="10"/>
        <v>0</v>
      </c>
      <c r="AI23" s="149" t="str">
        <f t="shared" si="11"/>
        <v>не фин.</v>
      </c>
      <c r="AJ23" s="160">
        <f t="shared" si="12"/>
      </c>
      <c r="AK23" s="64">
        <f t="shared" si="13"/>
      </c>
      <c r="AL23" s="77" t="str">
        <f t="shared" si="14"/>
        <v>не фин.</v>
      </c>
      <c r="AM23" s="71">
        <f t="shared" si="15"/>
        <v>4</v>
      </c>
      <c r="AN23" s="75">
        <f t="shared" si="16"/>
        <v>0</v>
      </c>
      <c r="AO23" s="74"/>
      <c r="AP23" s="36">
        <f t="shared" si="0"/>
      </c>
      <c r="AQ23" s="86"/>
      <c r="AR23" s="105">
        <f t="shared" si="22"/>
        <v>0</v>
      </c>
      <c r="AS23" s="173" t="str">
        <f t="shared" si="23"/>
        <v>не фин.</v>
      </c>
      <c r="AT23" s="167">
        <f t="shared" si="17"/>
        <v>0</v>
      </c>
      <c r="AU23" s="170"/>
      <c r="AV23" s="93">
        <f t="shared" si="24"/>
        <v>0</v>
      </c>
      <c r="AW23" s="94"/>
      <c r="AX23" s="106">
        <f t="shared" si="21"/>
      </c>
      <c r="AY23" s="83">
        <f t="shared" si="4"/>
      </c>
      <c r="AZ23" s="9"/>
      <c r="BA23" s="10"/>
    </row>
    <row r="24" spans="1:53" s="8" customFormat="1" ht="14.25">
      <c r="A24" s="39">
        <v>19</v>
      </c>
      <c r="B24" s="39" t="s">
        <v>36</v>
      </c>
      <c r="C24" s="37"/>
      <c r="D24" s="41">
        <v>102</v>
      </c>
      <c r="E24" s="37" t="s">
        <v>63</v>
      </c>
      <c r="F24" s="1" t="s">
        <v>38</v>
      </c>
      <c r="G24" s="1" t="s">
        <v>64</v>
      </c>
      <c r="H24" s="1" t="s">
        <v>39</v>
      </c>
      <c r="I24" s="1" t="s">
        <v>65</v>
      </c>
      <c r="J24" s="78">
        <v>1987</v>
      </c>
      <c r="K24" s="78" t="s">
        <v>48</v>
      </c>
      <c r="L24" s="78">
        <v>10</v>
      </c>
      <c r="M24" s="42" t="s">
        <v>31</v>
      </c>
      <c r="N24" s="97">
        <v>4502427</v>
      </c>
      <c r="O24" s="127"/>
      <c r="P24" s="122"/>
      <c r="Q24" s="123"/>
      <c r="R24" s="123"/>
      <c r="S24" s="123"/>
      <c r="T24" s="128"/>
      <c r="U24" s="125"/>
      <c r="V24" s="128">
        <f t="shared" si="5"/>
      </c>
      <c r="W24" s="123">
        <f t="shared" si="6"/>
        <v>0</v>
      </c>
      <c r="X24" s="129" t="str">
        <f t="shared" si="7"/>
        <v>не фин.</v>
      </c>
      <c r="Y24" s="153">
        <f t="shared" si="8"/>
      </c>
      <c r="Z24" s="147"/>
      <c r="AA24" s="142"/>
      <c r="AB24" s="143"/>
      <c r="AC24" s="143"/>
      <c r="AD24" s="143"/>
      <c r="AE24" s="148"/>
      <c r="AF24" s="145"/>
      <c r="AG24" s="148">
        <f t="shared" si="9"/>
      </c>
      <c r="AH24" s="143">
        <f t="shared" si="10"/>
        <v>0</v>
      </c>
      <c r="AI24" s="149" t="str">
        <f t="shared" si="11"/>
        <v>не фин.</v>
      </c>
      <c r="AJ24" s="160">
        <f t="shared" si="12"/>
      </c>
      <c r="AK24" s="64">
        <f t="shared" si="13"/>
      </c>
      <c r="AL24" s="77" t="str">
        <f t="shared" si="14"/>
        <v>не фин.</v>
      </c>
      <c r="AM24" s="71">
        <f t="shared" si="15"/>
        <v>4</v>
      </c>
      <c r="AN24" s="75">
        <f t="shared" si="16"/>
        <v>0</v>
      </c>
      <c r="AO24" s="74"/>
      <c r="AP24" s="36">
        <f t="shared" si="0"/>
      </c>
      <c r="AQ24" s="86"/>
      <c r="AR24" s="101">
        <f aca="true" t="shared" si="25" ref="AR24:AR29">SUM($AK$24:$AK$29)</f>
        <v>0</v>
      </c>
      <c r="AS24" s="171" t="str">
        <f aca="true" t="shared" si="26" ref="AS24:AS29">IF(COUNTIF($AL$24:$AL$29,"прев. КВ")&gt;0,"прев. КВ",IF(AV24&gt;0,"сн с этапов",IF(COUNTIF($AL$24:$AL$29,"не фин.")&gt;0,"не фин.",AR24)))</f>
        <v>не фин.</v>
      </c>
      <c r="AT24" s="165">
        <f t="shared" si="17"/>
        <v>0</v>
      </c>
      <c r="AU24" s="168"/>
      <c r="AV24" s="91">
        <f aca="true" t="shared" si="27" ref="AV24:AV29">SUM($AN$24:$AN$29)</f>
        <v>0</v>
      </c>
      <c r="AW24" s="95"/>
      <c r="AX24" s="102">
        <f t="shared" si="21"/>
      </c>
      <c r="AY24" s="83">
        <f t="shared" si="4"/>
      </c>
      <c r="AZ24" s="9"/>
      <c r="BA24" s="10"/>
    </row>
    <row r="25" spans="1:53" s="8" customFormat="1" ht="14.25">
      <c r="A25" s="39">
        <v>20</v>
      </c>
      <c r="B25" s="39" t="s">
        <v>36</v>
      </c>
      <c r="C25" s="37"/>
      <c r="D25" s="41">
        <v>102</v>
      </c>
      <c r="E25" s="37" t="s">
        <v>63</v>
      </c>
      <c r="F25" s="1" t="s">
        <v>38</v>
      </c>
      <c r="G25" s="1" t="s">
        <v>64</v>
      </c>
      <c r="H25" s="1" t="s">
        <v>46</v>
      </c>
      <c r="I25" s="1" t="s">
        <v>71</v>
      </c>
      <c r="J25" s="78">
        <v>1961</v>
      </c>
      <c r="K25" s="78" t="s">
        <v>34</v>
      </c>
      <c r="L25" s="78">
        <v>100</v>
      </c>
      <c r="M25" s="42" t="s">
        <v>35</v>
      </c>
      <c r="N25" s="97">
        <v>4502429</v>
      </c>
      <c r="O25" s="127"/>
      <c r="P25" s="122"/>
      <c r="Q25" s="123"/>
      <c r="R25" s="123"/>
      <c r="S25" s="123"/>
      <c r="T25" s="128"/>
      <c r="U25" s="125"/>
      <c r="V25" s="128">
        <f t="shared" si="5"/>
      </c>
      <c r="W25" s="123">
        <f t="shared" si="6"/>
        <v>0</v>
      </c>
      <c r="X25" s="129" t="str">
        <f t="shared" si="7"/>
        <v>не фин.</v>
      </c>
      <c r="Y25" s="153">
        <f t="shared" si="8"/>
      </c>
      <c r="Z25" s="147"/>
      <c r="AA25" s="142"/>
      <c r="AB25" s="143"/>
      <c r="AC25" s="143"/>
      <c r="AD25" s="143"/>
      <c r="AE25" s="148"/>
      <c r="AF25" s="145"/>
      <c r="AG25" s="148">
        <f t="shared" si="9"/>
      </c>
      <c r="AH25" s="143">
        <f t="shared" si="10"/>
        <v>0</v>
      </c>
      <c r="AI25" s="149" t="str">
        <f t="shared" si="11"/>
        <v>не фин.</v>
      </c>
      <c r="AJ25" s="160">
        <f t="shared" si="12"/>
      </c>
      <c r="AK25" s="64">
        <f t="shared" si="13"/>
      </c>
      <c r="AL25" s="77" t="str">
        <f t="shared" si="14"/>
        <v>не фин.</v>
      </c>
      <c r="AM25" s="71">
        <f t="shared" si="15"/>
        <v>4</v>
      </c>
      <c r="AN25" s="75">
        <f t="shared" si="16"/>
        <v>0</v>
      </c>
      <c r="AO25" s="74"/>
      <c r="AP25" s="36">
        <f t="shared" si="0"/>
      </c>
      <c r="AQ25" s="86"/>
      <c r="AR25" s="103">
        <f t="shared" si="25"/>
        <v>0</v>
      </c>
      <c r="AS25" s="172" t="str">
        <f t="shared" si="26"/>
        <v>не фин.</v>
      </c>
      <c r="AT25" s="166">
        <f t="shared" si="17"/>
        <v>0</v>
      </c>
      <c r="AU25" s="169"/>
      <c r="AV25" s="92">
        <f t="shared" si="27"/>
        <v>0</v>
      </c>
      <c r="AW25" s="96"/>
      <c r="AX25" s="104">
        <f t="shared" si="21"/>
      </c>
      <c r="AY25" s="83">
        <f t="shared" si="4"/>
      </c>
      <c r="AZ25" s="9"/>
      <c r="BA25" s="10"/>
    </row>
    <row r="26" spans="1:53" s="8" customFormat="1" ht="14.25">
      <c r="A26" s="39">
        <v>21</v>
      </c>
      <c r="B26" s="39" t="s">
        <v>36</v>
      </c>
      <c r="C26" s="37"/>
      <c r="D26" s="41">
        <v>102</v>
      </c>
      <c r="E26" s="37" t="s">
        <v>63</v>
      </c>
      <c r="F26" s="1" t="s">
        <v>38</v>
      </c>
      <c r="G26" s="1" t="s">
        <v>64</v>
      </c>
      <c r="H26" s="1" t="s">
        <v>51</v>
      </c>
      <c r="I26" s="1" t="s">
        <v>75</v>
      </c>
      <c r="J26" s="78">
        <v>1987</v>
      </c>
      <c r="K26" s="78" t="s">
        <v>30</v>
      </c>
      <c r="L26" s="78">
        <v>30</v>
      </c>
      <c r="M26" s="42" t="s">
        <v>31</v>
      </c>
      <c r="N26" s="97">
        <v>4502425</v>
      </c>
      <c r="O26" s="127"/>
      <c r="P26" s="122"/>
      <c r="Q26" s="123"/>
      <c r="R26" s="123"/>
      <c r="S26" s="123"/>
      <c r="T26" s="128"/>
      <c r="U26" s="125"/>
      <c r="V26" s="128">
        <f t="shared" si="5"/>
      </c>
      <c r="W26" s="123">
        <f t="shared" si="6"/>
        <v>0</v>
      </c>
      <c r="X26" s="129" t="str">
        <f t="shared" si="7"/>
        <v>не фин.</v>
      </c>
      <c r="Y26" s="153">
        <f t="shared" si="8"/>
      </c>
      <c r="Z26" s="147"/>
      <c r="AA26" s="142"/>
      <c r="AB26" s="143"/>
      <c r="AC26" s="143"/>
      <c r="AD26" s="143"/>
      <c r="AE26" s="148"/>
      <c r="AF26" s="145"/>
      <c r="AG26" s="148">
        <f t="shared" si="9"/>
      </c>
      <c r="AH26" s="143">
        <f t="shared" si="10"/>
        <v>0</v>
      </c>
      <c r="AI26" s="149" t="str">
        <f t="shared" si="11"/>
        <v>не фин.</v>
      </c>
      <c r="AJ26" s="160">
        <f t="shared" si="12"/>
      </c>
      <c r="AK26" s="64">
        <f t="shared" si="13"/>
      </c>
      <c r="AL26" s="77" t="str">
        <f t="shared" si="14"/>
        <v>не фин.</v>
      </c>
      <c r="AM26" s="71">
        <f t="shared" si="15"/>
        <v>4</v>
      </c>
      <c r="AN26" s="75">
        <f t="shared" si="16"/>
        <v>0</v>
      </c>
      <c r="AO26" s="74"/>
      <c r="AP26" s="36">
        <f t="shared" si="0"/>
      </c>
      <c r="AQ26" s="86"/>
      <c r="AR26" s="103">
        <f t="shared" si="25"/>
        <v>0</v>
      </c>
      <c r="AS26" s="172" t="str">
        <f t="shared" si="26"/>
        <v>не фин.</v>
      </c>
      <c r="AT26" s="166">
        <f t="shared" si="17"/>
        <v>0</v>
      </c>
      <c r="AU26" s="169"/>
      <c r="AV26" s="92">
        <f t="shared" si="27"/>
        <v>0</v>
      </c>
      <c r="AW26" s="96"/>
      <c r="AX26" s="104">
        <f t="shared" si="21"/>
      </c>
      <c r="AY26" s="83">
        <f t="shared" si="4"/>
      </c>
      <c r="AZ26" s="9"/>
      <c r="BA26" s="10"/>
    </row>
    <row r="27" spans="1:53" s="8" customFormat="1" ht="14.25">
      <c r="A27" s="39">
        <v>22</v>
      </c>
      <c r="B27" s="39" t="s">
        <v>36</v>
      </c>
      <c r="C27" s="37"/>
      <c r="D27" s="41">
        <v>102</v>
      </c>
      <c r="E27" s="37" t="s">
        <v>63</v>
      </c>
      <c r="F27" s="1" t="s">
        <v>38</v>
      </c>
      <c r="G27" s="1" t="s">
        <v>64</v>
      </c>
      <c r="H27" s="1" t="s">
        <v>49</v>
      </c>
      <c r="I27" s="1" t="s">
        <v>80</v>
      </c>
      <c r="J27" s="78">
        <v>1988</v>
      </c>
      <c r="K27" s="78" t="s">
        <v>30</v>
      </c>
      <c r="L27" s="78">
        <v>30</v>
      </c>
      <c r="M27" s="42" t="s">
        <v>31</v>
      </c>
      <c r="N27" s="97">
        <v>4502428</v>
      </c>
      <c r="O27" s="127"/>
      <c r="P27" s="122"/>
      <c r="Q27" s="123"/>
      <c r="R27" s="123"/>
      <c r="S27" s="123"/>
      <c r="T27" s="128"/>
      <c r="U27" s="125"/>
      <c r="V27" s="128">
        <f t="shared" si="5"/>
      </c>
      <c r="W27" s="123">
        <f t="shared" si="6"/>
        <v>0</v>
      </c>
      <c r="X27" s="129" t="str">
        <f t="shared" si="7"/>
        <v>не фин.</v>
      </c>
      <c r="Y27" s="153">
        <f t="shared" si="8"/>
      </c>
      <c r="Z27" s="147"/>
      <c r="AA27" s="142"/>
      <c r="AB27" s="143"/>
      <c r="AC27" s="143"/>
      <c r="AD27" s="143"/>
      <c r="AE27" s="148"/>
      <c r="AF27" s="145"/>
      <c r="AG27" s="148">
        <f t="shared" si="9"/>
      </c>
      <c r="AH27" s="143">
        <f t="shared" si="10"/>
        <v>0</v>
      </c>
      <c r="AI27" s="149" t="str">
        <f t="shared" si="11"/>
        <v>не фин.</v>
      </c>
      <c r="AJ27" s="160">
        <f t="shared" si="12"/>
      </c>
      <c r="AK27" s="64">
        <f t="shared" si="13"/>
      </c>
      <c r="AL27" s="77" t="str">
        <f t="shared" si="14"/>
        <v>не фин.</v>
      </c>
      <c r="AM27" s="71">
        <f t="shared" si="15"/>
        <v>4</v>
      </c>
      <c r="AN27" s="75">
        <f t="shared" si="16"/>
        <v>0</v>
      </c>
      <c r="AO27" s="74"/>
      <c r="AP27" s="36">
        <f t="shared" si="0"/>
      </c>
      <c r="AQ27" s="86"/>
      <c r="AR27" s="103">
        <f t="shared" si="25"/>
        <v>0</v>
      </c>
      <c r="AS27" s="172" t="str">
        <f t="shared" si="26"/>
        <v>не фин.</v>
      </c>
      <c r="AT27" s="166">
        <f t="shared" si="17"/>
        <v>0</v>
      </c>
      <c r="AU27" s="169"/>
      <c r="AV27" s="92">
        <f t="shared" si="27"/>
        <v>0</v>
      </c>
      <c r="AW27" s="96"/>
      <c r="AX27" s="104">
        <f t="shared" si="21"/>
      </c>
      <c r="AY27" s="83">
        <f t="shared" si="4"/>
      </c>
      <c r="AZ27" s="9"/>
      <c r="BA27" s="10"/>
    </row>
    <row r="28" spans="1:53" s="8" customFormat="1" ht="14.25">
      <c r="A28" s="39">
        <v>23</v>
      </c>
      <c r="B28" s="39" t="s">
        <v>36</v>
      </c>
      <c r="C28" s="37"/>
      <c r="D28" s="41">
        <v>102</v>
      </c>
      <c r="E28" s="37" t="s">
        <v>63</v>
      </c>
      <c r="F28" s="1" t="s">
        <v>38</v>
      </c>
      <c r="G28" s="1" t="s">
        <v>64</v>
      </c>
      <c r="H28" s="1" t="s">
        <v>44</v>
      </c>
      <c r="I28" s="1" t="s">
        <v>85</v>
      </c>
      <c r="J28" s="78">
        <v>1985</v>
      </c>
      <c r="K28" s="78" t="s">
        <v>48</v>
      </c>
      <c r="L28" s="78"/>
      <c r="M28" s="42" t="s">
        <v>35</v>
      </c>
      <c r="N28" s="97">
        <v>4502430</v>
      </c>
      <c r="O28" s="127"/>
      <c r="P28" s="122"/>
      <c r="Q28" s="123"/>
      <c r="R28" s="123"/>
      <c r="S28" s="123"/>
      <c r="T28" s="128"/>
      <c r="U28" s="125"/>
      <c r="V28" s="128">
        <f t="shared" si="5"/>
      </c>
      <c r="W28" s="123">
        <f t="shared" si="6"/>
        <v>0</v>
      </c>
      <c r="X28" s="129" t="str">
        <f t="shared" si="7"/>
        <v>не фин.</v>
      </c>
      <c r="Y28" s="153">
        <f t="shared" si="8"/>
      </c>
      <c r="Z28" s="147"/>
      <c r="AA28" s="142"/>
      <c r="AB28" s="143"/>
      <c r="AC28" s="143"/>
      <c r="AD28" s="143"/>
      <c r="AE28" s="148"/>
      <c r="AF28" s="145"/>
      <c r="AG28" s="148">
        <f t="shared" si="9"/>
      </c>
      <c r="AH28" s="143">
        <f t="shared" si="10"/>
        <v>0</v>
      </c>
      <c r="AI28" s="149" t="str">
        <f t="shared" si="11"/>
        <v>не фин.</v>
      </c>
      <c r="AJ28" s="160">
        <f t="shared" si="12"/>
      </c>
      <c r="AK28" s="64">
        <f t="shared" si="13"/>
      </c>
      <c r="AL28" s="77" t="str">
        <f t="shared" si="14"/>
        <v>не фин.</v>
      </c>
      <c r="AM28" s="71">
        <f t="shared" si="15"/>
        <v>4</v>
      </c>
      <c r="AN28" s="75">
        <f t="shared" si="16"/>
        <v>0</v>
      </c>
      <c r="AO28" s="74"/>
      <c r="AP28" s="36">
        <f t="shared" si="0"/>
      </c>
      <c r="AQ28" s="86"/>
      <c r="AR28" s="103">
        <f t="shared" si="25"/>
        <v>0</v>
      </c>
      <c r="AS28" s="172" t="str">
        <f t="shared" si="26"/>
        <v>не фин.</v>
      </c>
      <c r="AT28" s="166">
        <f t="shared" si="17"/>
        <v>0</v>
      </c>
      <c r="AU28" s="169"/>
      <c r="AV28" s="92">
        <f t="shared" si="27"/>
        <v>0</v>
      </c>
      <c r="AW28" s="96"/>
      <c r="AX28" s="104">
        <f t="shared" si="21"/>
      </c>
      <c r="AY28" s="83">
        <f t="shared" si="4"/>
      </c>
      <c r="AZ28" s="9"/>
      <c r="BA28" s="10"/>
    </row>
    <row r="29" spans="1:53" s="8" customFormat="1" ht="14.25">
      <c r="A29" s="39">
        <v>24</v>
      </c>
      <c r="B29" s="39" t="s">
        <v>36</v>
      </c>
      <c r="C29" s="37"/>
      <c r="D29" s="41">
        <v>102</v>
      </c>
      <c r="E29" s="37" t="s">
        <v>63</v>
      </c>
      <c r="F29" s="1" t="s">
        <v>38</v>
      </c>
      <c r="G29" s="1" t="s">
        <v>64</v>
      </c>
      <c r="H29" s="1" t="s">
        <v>52</v>
      </c>
      <c r="I29" s="1" t="s">
        <v>90</v>
      </c>
      <c r="J29" s="78">
        <v>1989</v>
      </c>
      <c r="K29" s="78" t="s">
        <v>30</v>
      </c>
      <c r="L29" s="78">
        <v>30</v>
      </c>
      <c r="M29" s="42" t="s">
        <v>35</v>
      </c>
      <c r="N29" s="97">
        <v>4502431</v>
      </c>
      <c r="O29" s="127"/>
      <c r="P29" s="122"/>
      <c r="Q29" s="123"/>
      <c r="R29" s="123"/>
      <c r="S29" s="123"/>
      <c r="T29" s="128"/>
      <c r="U29" s="125"/>
      <c r="V29" s="128">
        <f t="shared" si="5"/>
      </c>
      <c r="W29" s="123">
        <f t="shared" si="6"/>
        <v>0</v>
      </c>
      <c r="X29" s="129" t="str">
        <f t="shared" si="7"/>
        <v>не фин.</v>
      </c>
      <c r="Y29" s="153">
        <f t="shared" si="8"/>
      </c>
      <c r="Z29" s="147"/>
      <c r="AA29" s="142"/>
      <c r="AB29" s="143"/>
      <c r="AC29" s="143"/>
      <c r="AD29" s="143"/>
      <c r="AE29" s="148"/>
      <c r="AF29" s="145"/>
      <c r="AG29" s="148">
        <f t="shared" si="9"/>
      </c>
      <c r="AH29" s="143">
        <f t="shared" si="10"/>
        <v>0</v>
      </c>
      <c r="AI29" s="149" t="str">
        <f t="shared" si="11"/>
        <v>не фин.</v>
      </c>
      <c r="AJ29" s="160">
        <f t="shared" si="12"/>
      </c>
      <c r="AK29" s="64">
        <f t="shared" si="13"/>
      </c>
      <c r="AL29" s="77" t="str">
        <f t="shared" si="14"/>
        <v>не фин.</v>
      </c>
      <c r="AM29" s="71">
        <f t="shared" si="15"/>
        <v>4</v>
      </c>
      <c r="AN29" s="75">
        <f t="shared" si="16"/>
        <v>0</v>
      </c>
      <c r="AO29" s="74"/>
      <c r="AP29" s="36">
        <f t="shared" si="0"/>
      </c>
      <c r="AQ29" s="86"/>
      <c r="AR29" s="105">
        <f t="shared" si="25"/>
        <v>0</v>
      </c>
      <c r="AS29" s="173" t="str">
        <f t="shared" si="26"/>
        <v>не фин.</v>
      </c>
      <c r="AT29" s="167">
        <f t="shared" si="17"/>
        <v>0</v>
      </c>
      <c r="AU29" s="170"/>
      <c r="AV29" s="93">
        <f t="shared" si="27"/>
        <v>0</v>
      </c>
      <c r="AW29" s="94"/>
      <c r="AX29" s="106">
        <f t="shared" si="21"/>
      </c>
      <c r="AY29" s="83">
        <f t="shared" si="4"/>
      </c>
      <c r="AZ29" s="9"/>
      <c r="BA29" s="10"/>
    </row>
    <row r="30" spans="1:53" s="8" customFormat="1" ht="14.25">
      <c r="A30" s="39">
        <v>25</v>
      </c>
      <c r="B30" s="39"/>
      <c r="C30" s="37"/>
      <c r="D30" s="41"/>
      <c r="E30" s="37"/>
      <c r="F30" s="1"/>
      <c r="G30" s="1"/>
      <c r="H30" s="1"/>
      <c r="I30" s="1"/>
      <c r="J30" s="78"/>
      <c r="K30" s="78"/>
      <c r="L30" s="78"/>
      <c r="M30" s="42"/>
      <c r="N30" s="97"/>
      <c r="O30" s="127"/>
      <c r="P30" s="122"/>
      <c r="Q30" s="123"/>
      <c r="R30" s="123"/>
      <c r="S30" s="123"/>
      <c r="T30" s="128"/>
      <c r="U30" s="125"/>
      <c r="V30" s="128">
        <f t="shared" si="5"/>
      </c>
      <c r="W30" s="123">
        <f t="shared" si="6"/>
        <v>0</v>
      </c>
      <c r="X30" s="129" t="str">
        <f t="shared" si="7"/>
        <v>не фин.</v>
      </c>
      <c r="Y30" s="153">
        <f t="shared" si="8"/>
      </c>
      <c r="Z30" s="147"/>
      <c r="AA30" s="142"/>
      <c r="AB30" s="143"/>
      <c r="AC30" s="143"/>
      <c r="AD30" s="143"/>
      <c r="AE30" s="148"/>
      <c r="AF30" s="145"/>
      <c r="AG30" s="148">
        <f t="shared" si="9"/>
      </c>
      <c r="AH30" s="143">
        <f t="shared" si="10"/>
        <v>0</v>
      </c>
      <c r="AI30" s="149" t="str">
        <f t="shared" si="11"/>
        <v>не фин.</v>
      </c>
      <c r="AJ30" s="160">
        <f t="shared" si="12"/>
      </c>
      <c r="AK30" s="64">
        <f t="shared" si="13"/>
      </c>
      <c r="AL30" s="77" t="str">
        <f t="shared" si="14"/>
        <v>не фин.</v>
      </c>
      <c r="AM30" s="71">
        <f t="shared" si="15"/>
        <v>4</v>
      </c>
      <c r="AN30" s="75">
        <f t="shared" si="16"/>
        <v>0</v>
      </c>
      <c r="AO30" s="74"/>
      <c r="AP30" s="36">
        <f t="shared" si="0"/>
      </c>
      <c r="AQ30" s="86"/>
      <c r="AR30" s="101">
        <f aca="true" t="shared" si="28" ref="AR30:AR35">SUM($AK$30:$AK$35)</f>
        <v>0</v>
      </c>
      <c r="AS30" s="171" t="str">
        <f aca="true" t="shared" si="29" ref="AS30:AS35">IF(COUNTIF($AL$30:$AL$35,"прев. КВ")&gt;0,"прев. КВ",IF(AV30&gt;0,"сн с этапов",IF(COUNTIF($AL$30:$AL$35,"не фин.")&gt;0,"не фин.",AR30)))</f>
        <v>не фин.</v>
      </c>
      <c r="AT30" s="165">
        <f t="shared" si="17"/>
        <v>0</v>
      </c>
      <c r="AU30" s="168"/>
      <c r="AV30" s="91">
        <f aca="true" t="shared" si="30" ref="AV30:AV35">SUM($AN$30:$AN$35)</f>
        <v>0</v>
      </c>
      <c r="AW30" s="95"/>
      <c r="AX30" s="102">
        <f t="shared" si="21"/>
      </c>
      <c r="AY30" s="83">
        <f t="shared" si="4"/>
      </c>
      <c r="AZ30" s="9"/>
      <c r="BA30" s="10"/>
    </row>
    <row r="31" spans="1:53" s="8" customFormat="1" ht="14.25">
      <c r="A31" s="39">
        <v>26</v>
      </c>
      <c r="B31" s="39"/>
      <c r="C31" s="37"/>
      <c r="D31" s="41"/>
      <c r="E31" s="37"/>
      <c r="F31" s="1"/>
      <c r="G31" s="1"/>
      <c r="H31" s="1"/>
      <c r="I31" s="1"/>
      <c r="J31" s="78"/>
      <c r="K31" s="78"/>
      <c r="L31" s="78"/>
      <c r="M31" s="42"/>
      <c r="N31" s="97"/>
      <c r="O31" s="127"/>
      <c r="P31" s="122"/>
      <c r="Q31" s="123"/>
      <c r="R31" s="123"/>
      <c r="S31" s="123"/>
      <c r="T31" s="128"/>
      <c r="U31" s="125"/>
      <c r="V31" s="128">
        <f t="shared" si="5"/>
      </c>
      <c r="W31" s="123">
        <f t="shared" si="6"/>
        <v>0</v>
      </c>
      <c r="X31" s="129" t="str">
        <f t="shared" si="7"/>
        <v>не фин.</v>
      </c>
      <c r="Y31" s="153">
        <f t="shared" si="8"/>
      </c>
      <c r="Z31" s="147"/>
      <c r="AA31" s="142"/>
      <c r="AB31" s="143"/>
      <c r="AC31" s="143"/>
      <c r="AD31" s="143"/>
      <c r="AE31" s="148"/>
      <c r="AF31" s="145"/>
      <c r="AG31" s="148">
        <f t="shared" si="9"/>
      </c>
      <c r="AH31" s="143">
        <f t="shared" si="10"/>
        <v>0</v>
      </c>
      <c r="AI31" s="149" t="str">
        <f t="shared" si="11"/>
        <v>не фин.</v>
      </c>
      <c r="AJ31" s="160">
        <f t="shared" si="12"/>
      </c>
      <c r="AK31" s="64">
        <f t="shared" si="13"/>
      </c>
      <c r="AL31" s="77" t="str">
        <f t="shared" si="14"/>
        <v>не фин.</v>
      </c>
      <c r="AM31" s="71">
        <f t="shared" si="15"/>
        <v>4</v>
      </c>
      <c r="AN31" s="75">
        <f t="shared" si="16"/>
        <v>0</v>
      </c>
      <c r="AO31" s="74"/>
      <c r="AP31" s="36">
        <f t="shared" si="0"/>
      </c>
      <c r="AQ31" s="86"/>
      <c r="AR31" s="103">
        <f t="shared" si="28"/>
        <v>0</v>
      </c>
      <c r="AS31" s="172" t="str">
        <f t="shared" si="29"/>
        <v>не фин.</v>
      </c>
      <c r="AT31" s="166">
        <f t="shared" si="17"/>
        <v>0</v>
      </c>
      <c r="AU31" s="169"/>
      <c r="AV31" s="92">
        <f t="shared" si="30"/>
        <v>0</v>
      </c>
      <c r="AW31" s="96"/>
      <c r="AX31" s="104">
        <f t="shared" si="21"/>
      </c>
      <c r="AY31" s="83">
        <f t="shared" si="4"/>
      </c>
      <c r="AZ31" s="9"/>
      <c r="BA31" s="10"/>
    </row>
    <row r="32" spans="1:53" s="8" customFormat="1" ht="14.25">
      <c r="A32" s="39">
        <v>27</v>
      </c>
      <c r="B32" s="39"/>
      <c r="C32" s="37"/>
      <c r="D32" s="41"/>
      <c r="E32" s="37"/>
      <c r="F32" s="1"/>
      <c r="G32" s="1"/>
      <c r="H32" s="1"/>
      <c r="I32" s="1"/>
      <c r="J32" s="78"/>
      <c r="K32" s="78"/>
      <c r="L32" s="78"/>
      <c r="M32" s="42"/>
      <c r="N32" s="97"/>
      <c r="O32" s="127"/>
      <c r="P32" s="122"/>
      <c r="Q32" s="123"/>
      <c r="R32" s="123"/>
      <c r="S32" s="123"/>
      <c r="T32" s="128"/>
      <c r="U32" s="125"/>
      <c r="V32" s="128">
        <f t="shared" si="5"/>
      </c>
      <c r="W32" s="123">
        <f t="shared" si="6"/>
        <v>0</v>
      </c>
      <c r="X32" s="129" t="str">
        <f t="shared" si="7"/>
        <v>не фин.</v>
      </c>
      <c r="Y32" s="153">
        <f t="shared" si="8"/>
      </c>
      <c r="Z32" s="147"/>
      <c r="AA32" s="142"/>
      <c r="AB32" s="143"/>
      <c r="AC32" s="143"/>
      <c r="AD32" s="143"/>
      <c r="AE32" s="148"/>
      <c r="AF32" s="145"/>
      <c r="AG32" s="148">
        <f t="shared" si="9"/>
      </c>
      <c r="AH32" s="143">
        <f t="shared" si="10"/>
        <v>0</v>
      </c>
      <c r="AI32" s="149" t="str">
        <f t="shared" si="11"/>
        <v>не фин.</v>
      </c>
      <c r="AJ32" s="160">
        <f t="shared" si="12"/>
      </c>
      <c r="AK32" s="64">
        <f t="shared" si="13"/>
      </c>
      <c r="AL32" s="77" t="str">
        <f t="shared" si="14"/>
        <v>не фин.</v>
      </c>
      <c r="AM32" s="71">
        <f t="shared" si="15"/>
        <v>4</v>
      </c>
      <c r="AN32" s="75">
        <f t="shared" si="16"/>
        <v>0</v>
      </c>
      <c r="AO32" s="74"/>
      <c r="AP32" s="36">
        <f t="shared" si="0"/>
      </c>
      <c r="AQ32" s="86"/>
      <c r="AR32" s="103">
        <f t="shared" si="28"/>
        <v>0</v>
      </c>
      <c r="AS32" s="172" t="str">
        <f t="shared" si="29"/>
        <v>не фин.</v>
      </c>
      <c r="AT32" s="166">
        <f t="shared" si="17"/>
        <v>0</v>
      </c>
      <c r="AU32" s="169"/>
      <c r="AV32" s="92">
        <f t="shared" si="30"/>
        <v>0</v>
      </c>
      <c r="AW32" s="96"/>
      <c r="AX32" s="104">
        <f t="shared" si="21"/>
      </c>
      <c r="AY32" s="83">
        <f t="shared" si="4"/>
      </c>
      <c r="AZ32" s="9"/>
      <c r="BA32" s="10"/>
    </row>
    <row r="33" spans="1:53" s="8" customFormat="1" ht="14.25">
      <c r="A33" s="39">
        <v>28</v>
      </c>
      <c r="B33" s="39"/>
      <c r="C33" s="37"/>
      <c r="D33" s="41"/>
      <c r="E33" s="37"/>
      <c r="F33" s="1"/>
      <c r="G33" s="1"/>
      <c r="H33" s="1"/>
      <c r="I33" s="1"/>
      <c r="J33" s="78"/>
      <c r="K33" s="78"/>
      <c r="L33" s="78"/>
      <c r="M33" s="42"/>
      <c r="N33" s="97"/>
      <c r="O33" s="127"/>
      <c r="P33" s="122"/>
      <c r="Q33" s="123"/>
      <c r="R33" s="123"/>
      <c r="S33" s="123"/>
      <c r="T33" s="128"/>
      <c r="U33" s="125"/>
      <c r="V33" s="128">
        <f t="shared" si="5"/>
      </c>
      <c r="W33" s="123">
        <f t="shared" si="6"/>
        <v>0</v>
      </c>
      <c r="X33" s="129" t="str">
        <f t="shared" si="7"/>
        <v>не фин.</v>
      </c>
      <c r="Y33" s="153">
        <f t="shared" si="8"/>
      </c>
      <c r="Z33" s="147"/>
      <c r="AA33" s="142"/>
      <c r="AB33" s="143"/>
      <c r="AC33" s="143"/>
      <c r="AD33" s="143"/>
      <c r="AE33" s="148"/>
      <c r="AF33" s="145"/>
      <c r="AG33" s="148">
        <f t="shared" si="9"/>
      </c>
      <c r="AH33" s="143">
        <f t="shared" si="10"/>
        <v>0</v>
      </c>
      <c r="AI33" s="149" t="str">
        <f t="shared" si="11"/>
        <v>не фин.</v>
      </c>
      <c r="AJ33" s="160">
        <f t="shared" si="12"/>
      </c>
      <c r="AK33" s="64">
        <f t="shared" si="13"/>
      </c>
      <c r="AL33" s="77" t="str">
        <f t="shared" si="14"/>
        <v>не фин.</v>
      </c>
      <c r="AM33" s="71">
        <f t="shared" si="15"/>
        <v>4</v>
      </c>
      <c r="AN33" s="75">
        <f t="shared" si="16"/>
        <v>0</v>
      </c>
      <c r="AO33" s="74"/>
      <c r="AP33" s="36">
        <f t="shared" si="0"/>
      </c>
      <c r="AQ33" s="86"/>
      <c r="AR33" s="103">
        <f t="shared" si="28"/>
        <v>0</v>
      </c>
      <c r="AS33" s="172" t="str">
        <f t="shared" si="29"/>
        <v>не фин.</v>
      </c>
      <c r="AT33" s="166">
        <f t="shared" si="17"/>
        <v>0</v>
      </c>
      <c r="AU33" s="169"/>
      <c r="AV33" s="92">
        <f t="shared" si="30"/>
        <v>0</v>
      </c>
      <c r="AW33" s="96"/>
      <c r="AX33" s="104">
        <f t="shared" si="21"/>
      </c>
      <c r="AY33" s="83">
        <f t="shared" si="4"/>
      </c>
      <c r="AZ33" s="9"/>
      <c r="BA33" s="10"/>
    </row>
    <row r="34" spans="1:53" s="8" customFormat="1" ht="14.25">
      <c r="A34" s="39">
        <v>29</v>
      </c>
      <c r="B34" s="39"/>
      <c r="C34" s="37"/>
      <c r="D34" s="41"/>
      <c r="E34" s="37"/>
      <c r="F34" s="1"/>
      <c r="G34" s="1"/>
      <c r="H34" s="1"/>
      <c r="I34" s="1"/>
      <c r="J34" s="78"/>
      <c r="K34" s="78"/>
      <c r="L34" s="78"/>
      <c r="M34" s="42"/>
      <c r="N34" s="97"/>
      <c r="O34" s="127"/>
      <c r="P34" s="122"/>
      <c r="Q34" s="123"/>
      <c r="R34" s="123"/>
      <c r="S34" s="123"/>
      <c r="T34" s="128"/>
      <c r="U34" s="125"/>
      <c r="V34" s="128">
        <f t="shared" si="5"/>
      </c>
      <c r="W34" s="123">
        <f t="shared" si="6"/>
        <v>0</v>
      </c>
      <c r="X34" s="129" t="str">
        <f t="shared" si="7"/>
        <v>не фин.</v>
      </c>
      <c r="Y34" s="153">
        <f t="shared" si="8"/>
      </c>
      <c r="Z34" s="147"/>
      <c r="AA34" s="142"/>
      <c r="AB34" s="143"/>
      <c r="AC34" s="143"/>
      <c r="AD34" s="143"/>
      <c r="AE34" s="148"/>
      <c r="AF34" s="145"/>
      <c r="AG34" s="148">
        <f t="shared" si="9"/>
      </c>
      <c r="AH34" s="143">
        <f t="shared" si="10"/>
        <v>0</v>
      </c>
      <c r="AI34" s="149" t="str">
        <f t="shared" si="11"/>
        <v>не фин.</v>
      </c>
      <c r="AJ34" s="160">
        <f t="shared" si="12"/>
      </c>
      <c r="AK34" s="64">
        <f t="shared" si="13"/>
      </c>
      <c r="AL34" s="77" t="str">
        <f t="shared" si="14"/>
        <v>не фин.</v>
      </c>
      <c r="AM34" s="71">
        <f t="shared" si="15"/>
        <v>4</v>
      </c>
      <c r="AN34" s="75">
        <f t="shared" si="16"/>
        <v>0</v>
      </c>
      <c r="AO34" s="74"/>
      <c r="AP34" s="36">
        <f t="shared" si="0"/>
      </c>
      <c r="AQ34" s="86"/>
      <c r="AR34" s="103">
        <f t="shared" si="28"/>
        <v>0</v>
      </c>
      <c r="AS34" s="172" t="str">
        <f t="shared" si="29"/>
        <v>не фин.</v>
      </c>
      <c r="AT34" s="166">
        <f t="shared" si="17"/>
        <v>0</v>
      </c>
      <c r="AU34" s="169"/>
      <c r="AV34" s="92">
        <f t="shared" si="30"/>
        <v>0</v>
      </c>
      <c r="AW34" s="96"/>
      <c r="AX34" s="104">
        <f t="shared" si="21"/>
      </c>
      <c r="AY34" s="83">
        <f t="shared" si="4"/>
      </c>
      <c r="AZ34" s="9"/>
      <c r="BA34" s="10"/>
    </row>
    <row r="35" spans="1:53" s="8" customFormat="1" ht="14.25">
      <c r="A35" s="39">
        <v>30</v>
      </c>
      <c r="B35" s="39"/>
      <c r="C35" s="37"/>
      <c r="D35" s="41"/>
      <c r="E35" s="37"/>
      <c r="F35" s="1"/>
      <c r="G35" s="1"/>
      <c r="H35" s="1"/>
      <c r="I35" s="1"/>
      <c r="J35" s="78"/>
      <c r="K35" s="78"/>
      <c r="L35" s="78"/>
      <c r="M35" s="42"/>
      <c r="N35" s="97"/>
      <c r="O35" s="127"/>
      <c r="P35" s="122"/>
      <c r="Q35" s="123"/>
      <c r="R35" s="123"/>
      <c r="S35" s="123"/>
      <c r="T35" s="128"/>
      <c r="U35" s="125"/>
      <c r="V35" s="128">
        <f t="shared" si="5"/>
      </c>
      <c r="W35" s="123">
        <f t="shared" si="6"/>
        <v>0</v>
      </c>
      <c r="X35" s="129" t="str">
        <f t="shared" si="7"/>
        <v>не фин.</v>
      </c>
      <c r="Y35" s="153">
        <f t="shared" si="8"/>
      </c>
      <c r="Z35" s="147"/>
      <c r="AA35" s="142"/>
      <c r="AB35" s="143"/>
      <c r="AC35" s="143"/>
      <c r="AD35" s="143"/>
      <c r="AE35" s="148"/>
      <c r="AF35" s="145"/>
      <c r="AG35" s="148">
        <f t="shared" si="9"/>
      </c>
      <c r="AH35" s="143">
        <f t="shared" si="10"/>
        <v>0</v>
      </c>
      <c r="AI35" s="149" t="str">
        <f t="shared" si="11"/>
        <v>не фин.</v>
      </c>
      <c r="AJ35" s="160">
        <f t="shared" si="12"/>
      </c>
      <c r="AK35" s="64">
        <f t="shared" si="13"/>
      </c>
      <c r="AL35" s="77" t="str">
        <f t="shared" si="14"/>
        <v>не фин.</v>
      </c>
      <c r="AM35" s="71">
        <f t="shared" si="15"/>
        <v>4</v>
      </c>
      <c r="AN35" s="75">
        <f t="shared" si="16"/>
        <v>0</v>
      </c>
      <c r="AO35" s="74"/>
      <c r="AP35" s="36">
        <f t="shared" si="0"/>
      </c>
      <c r="AQ35" s="86"/>
      <c r="AR35" s="105">
        <f t="shared" si="28"/>
        <v>0</v>
      </c>
      <c r="AS35" s="173" t="str">
        <f t="shared" si="29"/>
        <v>не фин.</v>
      </c>
      <c r="AT35" s="167">
        <f t="shared" si="17"/>
        <v>0</v>
      </c>
      <c r="AU35" s="170"/>
      <c r="AV35" s="93">
        <f t="shared" si="30"/>
        <v>0</v>
      </c>
      <c r="AW35" s="94"/>
      <c r="AX35" s="106">
        <f t="shared" si="21"/>
      </c>
      <c r="AY35" s="83">
        <f t="shared" si="4"/>
      </c>
      <c r="AZ35" s="9"/>
      <c r="BA35" s="10"/>
    </row>
    <row r="36" spans="1:53" s="8" customFormat="1" ht="14.25">
      <c r="A36" s="39">
        <v>31</v>
      </c>
      <c r="B36" s="39"/>
      <c r="C36" s="37"/>
      <c r="D36" s="41"/>
      <c r="E36" s="37"/>
      <c r="F36" s="1"/>
      <c r="G36" s="1"/>
      <c r="H36" s="1"/>
      <c r="I36" s="1"/>
      <c r="J36" s="78"/>
      <c r="K36" s="78"/>
      <c r="L36" s="78"/>
      <c r="M36" s="42"/>
      <c r="N36" s="97"/>
      <c r="O36" s="127"/>
      <c r="P36" s="122"/>
      <c r="Q36" s="123"/>
      <c r="R36" s="123"/>
      <c r="S36" s="123"/>
      <c r="T36" s="128"/>
      <c r="U36" s="125"/>
      <c r="V36" s="128">
        <f t="shared" si="5"/>
      </c>
      <c r="W36" s="123">
        <f t="shared" si="6"/>
        <v>0</v>
      </c>
      <c r="X36" s="129" t="str">
        <f t="shared" si="7"/>
        <v>не фин.</v>
      </c>
      <c r="Y36" s="153">
        <f t="shared" si="8"/>
      </c>
      <c r="Z36" s="147"/>
      <c r="AA36" s="142"/>
      <c r="AB36" s="143"/>
      <c r="AC36" s="143"/>
      <c r="AD36" s="143"/>
      <c r="AE36" s="148"/>
      <c r="AF36" s="145"/>
      <c r="AG36" s="148">
        <f t="shared" si="9"/>
      </c>
      <c r="AH36" s="143">
        <f t="shared" si="10"/>
        <v>0</v>
      </c>
      <c r="AI36" s="149" t="str">
        <f t="shared" si="11"/>
        <v>не фин.</v>
      </c>
      <c r="AJ36" s="160">
        <f t="shared" si="12"/>
      </c>
      <c r="AK36" s="64">
        <f t="shared" si="13"/>
      </c>
      <c r="AL36" s="77" t="str">
        <f t="shared" si="14"/>
        <v>не фин.</v>
      </c>
      <c r="AM36" s="71">
        <f t="shared" si="15"/>
        <v>4</v>
      </c>
      <c r="AN36" s="75">
        <f t="shared" si="16"/>
        <v>0</v>
      </c>
      <c r="AO36" s="74"/>
      <c r="AP36" s="36">
        <f t="shared" si="0"/>
      </c>
      <c r="AQ36" s="86"/>
      <c r="AR36" s="101">
        <f aca="true" t="shared" si="31" ref="AR36:AR41">SUM($AK$36:$AK$41)</f>
        <v>0</v>
      </c>
      <c r="AS36" s="171" t="str">
        <f aca="true" t="shared" si="32" ref="AS36:AS41">IF(COUNTIF($AL$36:$AL$41,"прев. КВ")&gt;0,"прев. КВ",IF(AV36&gt;0,"сн с этапов",IF(COUNTIF($AL$36:$AL$41,"не фин.")&gt;0,"не фин.",AR36)))</f>
        <v>не фин.</v>
      </c>
      <c r="AT36" s="165">
        <f t="shared" si="17"/>
        <v>0</v>
      </c>
      <c r="AU36" s="168"/>
      <c r="AV36" s="91">
        <f aca="true" t="shared" si="33" ref="AV36:AV41">SUM($AN$36:$AN$41)</f>
        <v>0</v>
      </c>
      <c r="AW36" s="95"/>
      <c r="AX36" s="102">
        <f t="shared" si="21"/>
      </c>
      <c r="AY36" s="83">
        <f t="shared" si="4"/>
      </c>
      <c r="AZ36" s="9"/>
      <c r="BA36" s="10"/>
    </row>
    <row r="37" spans="1:53" s="8" customFormat="1" ht="14.25">
      <c r="A37" s="39">
        <v>32</v>
      </c>
      <c r="B37" s="39"/>
      <c r="C37" s="37"/>
      <c r="D37" s="41"/>
      <c r="E37" s="37"/>
      <c r="F37" s="1"/>
      <c r="G37" s="1"/>
      <c r="H37" s="1"/>
      <c r="I37" s="1"/>
      <c r="J37" s="78"/>
      <c r="K37" s="78"/>
      <c r="L37" s="78"/>
      <c r="M37" s="42"/>
      <c r="N37" s="97"/>
      <c r="O37" s="127"/>
      <c r="P37" s="122"/>
      <c r="Q37" s="123"/>
      <c r="R37" s="123"/>
      <c r="S37" s="123"/>
      <c r="T37" s="128"/>
      <c r="U37" s="125"/>
      <c r="V37" s="128">
        <f t="shared" si="5"/>
      </c>
      <c r="W37" s="123">
        <f t="shared" si="6"/>
        <v>0</v>
      </c>
      <c r="X37" s="129" t="str">
        <f t="shared" si="7"/>
        <v>не фин.</v>
      </c>
      <c r="Y37" s="153">
        <f t="shared" si="8"/>
      </c>
      <c r="Z37" s="147"/>
      <c r="AA37" s="142"/>
      <c r="AB37" s="143"/>
      <c r="AC37" s="143"/>
      <c r="AD37" s="143"/>
      <c r="AE37" s="148"/>
      <c r="AF37" s="145"/>
      <c r="AG37" s="148">
        <f t="shared" si="9"/>
      </c>
      <c r="AH37" s="143">
        <f t="shared" si="10"/>
        <v>0</v>
      </c>
      <c r="AI37" s="149" t="str">
        <f t="shared" si="11"/>
        <v>не фин.</v>
      </c>
      <c r="AJ37" s="160">
        <f t="shared" si="12"/>
      </c>
      <c r="AK37" s="64">
        <f t="shared" si="13"/>
      </c>
      <c r="AL37" s="77" t="str">
        <f t="shared" si="14"/>
        <v>не фин.</v>
      </c>
      <c r="AM37" s="71">
        <f t="shared" si="15"/>
        <v>4</v>
      </c>
      <c r="AN37" s="75">
        <f t="shared" si="16"/>
        <v>0</v>
      </c>
      <c r="AO37" s="74"/>
      <c r="AP37" s="36">
        <f t="shared" si="0"/>
      </c>
      <c r="AQ37" s="86"/>
      <c r="AR37" s="103">
        <f t="shared" si="31"/>
        <v>0</v>
      </c>
      <c r="AS37" s="172" t="str">
        <f t="shared" si="32"/>
        <v>не фин.</v>
      </c>
      <c r="AT37" s="166">
        <f t="shared" si="17"/>
        <v>0</v>
      </c>
      <c r="AU37" s="169"/>
      <c r="AV37" s="92">
        <f t="shared" si="33"/>
        <v>0</v>
      </c>
      <c r="AW37" s="96"/>
      <c r="AX37" s="104">
        <f t="shared" si="21"/>
      </c>
      <c r="AY37" s="83">
        <f t="shared" si="4"/>
      </c>
      <c r="AZ37" s="9"/>
      <c r="BA37" s="10"/>
    </row>
    <row r="38" spans="1:53" s="8" customFormat="1" ht="14.25">
      <c r="A38" s="39">
        <v>33</v>
      </c>
      <c r="B38" s="39"/>
      <c r="C38" s="37"/>
      <c r="D38" s="41"/>
      <c r="E38" s="37"/>
      <c r="F38" s="1"/>
      <c r="G38" s="1"/>
      <c r="H38" s="1"/>
      <c r="I38" s="1"/>
      <c r="J38" s="78"/>
      <c r="K38" s="78"/>
      <c r="L38" s="78"/>
      <c r="M38" s="42"/>
      <c r="N38" s="97"/>
      <c r="O38" s="127"/>
      <c r="P38" s="122"/>
      <c r="Q38" s="123"/>
      <c r="R38" s="123"/>
      <c r="S38" s="123"/>
      <c r="T38" s="128"/>
      <c r="U38" s="125"/>
      <c r="V38" s="128">
        <f t="shared" si="5"/>
      </c>
      <c r="W38" s="123">
        <f t="shared" si="6"/>
        <v>0</v>
      </c>
      <c r="X38" s="129" t="str">
        <f t="shared" si="7"/>
        <v>не фин.</v>
      </c>
      <c r="Y38" s="153">
        <f t="shared" si="8"/>
      </c>
      <c r="Z38" s="147"/>
      <c r="AA38" s="142"/>
      <c r="AB38" s="143"/>
      <c r="AC38" s="143"/>
      <c r="AD38" s="143"/>
      <c r="AE38" s="148"/>
      <c r="AF38" s="145"/>
      <c r="AG38" s="148">
        <f t="shared" si="9"/>
      </c>
      <c r="AH38" s="143">
        <f t="shared" si="10"/>
        <v>0</v>
      </c>
      <c r="AI38" s="149" t="str">
        <f t="shared" si="11"/>
        <v>не фин.</v>
      </c>
      <c r="AJ38" s="160">
        <f t="shared" si="12"/>
      </c>
      <c r="AK38" s="64">
        <f t="shared" si="13"/>
      </c>
      <c r="AL38" s="77" t="str">
        <f t="shared" si="14"/>
        <v>не фин.</v>
      </c>
      <c r="AM38" s="71">
        <f t="shared" si="15"/>
        <v>4</v>
      </c>
      <c r="AN38" s="75">
        <f t="shared" si="16"/>
        <v>0</v>
      </c>
      <c r="AO38" s="74"/>
      <c r="AP38" s="36">
        <f t="shared" si="0"/>
      </c>
      <c r="AQ38" s="86"/>
      <c r="AR38" s="103">
        <f t="shared" si="31"/>
        <v>0</v>
      </c>
      <c r="AS38" s="172" t="str">
        <f t="shared" si="32"/>
        <v>не фин.</v>
      </c>
      <c r="AT38" s="166">
        <f t="shared" si="17"/>
        <v>0</v>
      </c>
      <c r="AU38" s="169"/>
      <c r="AV38" s="92">
        <f t="shared" si="33"/>
        <v>0</v>
      </c>
      <c r="AW38" s="96"/>
      <c r="AX38" s="104">
        <f t="shared" si="21"/>
      </c>
      <c r="AY38" s="83">
        <f t="shared" si="4"/>
      </c>
      <c r="AZ38" s="9"/>
      <c r="BA38" s="10"/>
    </row>
    <row r="39" spans="1:53" s="8" customFormat="1" ht="14.25">
      <c r="A39" s="39">
        <v>34</v>
      </c>
      <c r="B39" s="39"/>
      <c r="C39" s="37"/>
      <c r="D39" s="41"/>
      <c r="E39" s="37"/>
      <c r="F39" s="1"/>
      <c r="G39" s="1"/>
      <c r="H39" s="1"/>
      <c r="I39" s="1"/>
      <c r="J39" s="78"/>
      <c r="K39" s="78"/>
      <c r="L39" s="78"/>
      <c r="M39" s="42"/>
      <c r="N39" s="97"/>
      <c r="O39" s="127"/>
      <c r="P39" s="122"/>
      <c r="Q39" s="123"/>
      <c r="R39" s="123"/>
      <c r="S39" s="123"/>
      <c r="T39" s="128"/>
      <c r="U39" s="125"/>
      <c r="V39" s="128">
        <f t="shared" si="5"/>
      </c>
      <c r="W39" s="123">
        <f t="shared" si="6"/>
        <v>0</v>
      </c>
      <c r="X39" s="129" t="str">
        <f t="shared" si="7"/>
        <v>не фин.</v>
      </c>
      <c r="Y39" s="153">
        <f t="shared" si="8"/>
      </c>
      <c r="Z39" s="147"/>
      <c r="AA39" s="142"/>
      <c r="AB39" s="143"/>
      <c r="AC39" s="143"/>
      <c r="AD39" s="143"/>
      <c r="AE39" s="148"/>
      <c r="AF39" s="145"/>
      <c r="AG39" s="148">
        <f t="shared" si="9"/>
      </c>
      <c r="AH39" s="143">
        <f t="shared" si="10"/>
        <v>0</v>
      </c>
      <c r="AI39" s="149" t="str">
        <f t="shared" si="11"/>
        <v>не фин.</v>
      </c>
      <c r="AJ39" s="160">
        <f t="shared" si="12"/>
      </c>
      <c r="AK39" s="64">
        <f t="shared" si="13"/>
      </c>
      <c r="AL39" s="77" t="str">
        <f t="shared" si="14"/>
        <v>не фин.</v>
      </c>
      <c r="AM39" s="71">
        <f t="shared" si="15"/>
        <v>4</v>
      </c>
      <c r="AN39" s="75">
        <f t="shared" si="16"/>
        <v>0</v>
      </c>
      <c r="AO39" s="74"/>
      <c r="AP39" s="36">
        <f t="shared" si="0"/>
      </c>
      <c r="AQ39" s="86"/>
      <c r="AR39" s="103">
        <f t="shared" si="31"/>
        <v>0</v>
      </c>
      <c r="AS39" s="172" t="str">
        <f t="shared" si="32"/>
        <v>не фин.</v>
      </c>
      <c r="AT39" s="166">
        <f t="shared" si="17"/>
        <v>0</v>
      </c>
      <c r="AU39" s="169"/>
      <c r="AV39" s="92">
        <f t="shared" si="33"/>
        <v>0</v>
      </c>
      <c r="AW39" s="96"/>
      <c r="AX39" s="104">
        <f t="shared" si="21"/>
      </c>
      <c r="AY39" s="83">
        <f t="shared" si="4"/>
      </c>
      <c r="AZ39" s="9"/>
      <c r="BA39" s="10"/>
    </row>
    <row r="40" spans="1:53" s="8" customFormat="1" ht="14.25">
      <c r="A40" s="39">
        <v>35</v>
      </c>
      <c r="B40" s="39"/>
      <c r="C40" s="37"/>
      <c r="D40" s="41"/>
      <c r="E40" s="37"/>
      <c r="F40" s="1"/>
      <c r="G40" s="1"/>
      <c r="H40" s="1"/>
      <c r="I40" s="1"/>
      <c r="J40" s="78"/>
      <c r="K40" s="78"/>
      <c r="L40" s="78"/>
      <c r="M40" s="42"/>
      <c r="N40" s="97"/>
      <c r="O40" s="127"/>
      <c r="P40" s="122"/>
      <c r="Q40" s="123"/>
      <c r="R40" s="123"/>
      <c r="S40" s="123"/>
      <c r="T40" s="128"/>
      <c r="U40" s="125"/>
      <c r="V40" s="128">
        <f t="shared" si="5"/>
      </c>
      <c r="W40" s="123">
        <f t="shared" si="6"/>
        <v>0</v>
      </c>
      <c r="X40" s="129" t="str">
        <f t="shared" si="7"/>
        <v>не фин.</v>
      </c>
      <c r="Y40" s="153">
        <f t="shared" si="8"/>
      </c>
      <c r="Z40" s="147"/>
      <c r="AA40" s="142"/>
      <c r="AB40" s="143"/>
      <c r="AC40" s="143"/>
      <c r="AD40" s="143"/>
      <c r="AE40" s="148"/>
      <c r="AF40" s="145"/>
      <c r="AG40" s="148">
        <f t="shared" si="9"/>
      </c>
      <c r="AH40" s="143">
        <f t="shared" si="10"/>
        <v>0</v>
      </c>
      <c r="AI40" s="149" t="str">
        <f t="shared" si="11"/>
        <v>не фин.</v>
      </c>
      <c r="AJ40" s="160">
        <f t="shared" si="12"/>
      </c>
      <c r="AK40" s="64">
        <f t="shared" si="13"/>
      </c>
      <c r="AL40" s="77" t="str">
        <f t="shared" si="14"/>
        <v>не фин.</v>
      </c>
      <c r="AM40" s="71">
        <f t="shared" si="15"/>
        <v>4</v>
      </c>
      <c r="AN40" s="75">
        <f t="shared" si="16"/>
        <v>0</v>
      </c>
      <c r="AO40" s="74"/>
      <c r="AP40" s="36">
        <f t="shared" si="0"/>
      </c>
      <c r="AQ40" s="86"/>
      <c r="AR40" s="103">
        <f t="shared" si="31"/>
        <v>0</v>
      </c>
      <c r="AS40" s="172" t="str">
        <f t="shared" si="32"/>
        <v>не фин.</v>
      </c>
      <c r="AT40" s="166">
        <f t="shared" si="17"/>
        <v>0</v>
      </c>
      <c r="AU40" s="169"/>
      <c r="AV40" s="92">
        <f t="shared" si="33"/>
        <v>0</v>
      </c>
      <c r="AW40" s="96"/>
      <c r="AX40" s="104">
        <f t="shared" si="21"/>
      </c>
      <c r="AY40" s="83">
        <f t="shared" si="4"/>
      </c>
      <c r="AZ40" s="9"/>
      <c r="BA40" s="10"/>
    </row>
    <row r="41" spans="1:53" s="8" customFormat="1" ht="14.25">
      <c r="A41" s="39">
        <v>36</v>
      </c>
      <c r="B41" s="39"/>
      <c r="C41" s="37"/>
      <c r="D41" s="41"/>
      <c r="E41" s="37"/>
      <c r="F41" s="1"/>
      <c r="G41" s="1"/>
      <c r="H41" s="1"/>
      <c r="I41" s="1"/>
      <c r="J41" s="78"/>
      <c r="K41" s="78"/>
      <c r="L41" s="78"/>
      <c r="M41" s="42"/>
      <c r="N41" s="97"/>
      <c r="O41" s="127"/>
      <c r="P41" s="122"/>
      <c r="Q41" s="123"/>
      <c r="R41" s="123"/>
      <c r="S41" s="123"/>
      <c r="T41" s="128"/>
      <c r="U41" s="125"/>
      <c r="V41" s="128">
        <f t="shared" si="5"/>
      </c>
      <c r="W41" s="123">
        <f t="shared" si="6"/>
        <v>0</v>
      </c>
      <c r="X41" s="129" t="str">
        <f t="shared" si="7"/>
        <v>не фин.</v>
      </c>
      <c r="Y41" s="153">
        <f t="shared" si="8"/>
      </c>
      <c r="Z41" s="147"/>
      <c r="AA41" s="142"/>
      <c r="AB41" s="143"/>
      <c r="AC41" s="143"/>
      <c r="AD41" s="143"/>
      <c r="AE41" s="148"/>
      <c r="AF41" s="145"/>
      <c r="AG41" s="148">
        <f t="shared" si="9"/>
      </c>
      <c r="AH41" s="143">
        <f t="shared" si="10"/>
        <v>0</v>
      </c>
      <c r="AI41" s="149" t="str">
        <f t="shared" si="11"/>
        <v>не фин.</v>
      </c>
      <c r="AJ41" s="160">
        <f t="shared" si="12"/>
      </c>
      <c r="AK41" s="64">
        <f t="shared" si="13"/>
      </c>
      <c r="AL41" s="77" t="str">
        <f t="shared" si="14"/>
        <v>не фин.</v>
      </c>
      <c r="AM41" s="71">
        <f t="shared" si="15"/>
        <v>4</v>
      </c>
      <c r="AN41" s="75">
        <f t="shared" si="16"/>
        <v>0</v>
      </c>
      <c r="AO41" s="74"/>
      <c r="AP41" s="36">
        <f t="shared" si="0"/>
      </c>
      <c r="AQ41" s="86"/>
      <c r="AR41" s="105">
        <f t="shared" si="31"/>
        <v>0</v>
      </c>
      <c r="AS41" s="173" t="str">
        <f t="shared" si="32"/>
        <v>не фин.</v>
      </c>
      <c r="AT41" s="167">
        <f t="shared" si="17"/>
        <v>0</v>
      </c>
      <c r="AU41" s="170"/>
      <c r="AV41" s="93">
        <f t="shared" si="33"/>
        <v>0</v>
      </c>
      <c r="AW41" s="94"/>
      <c r="AX41" s="106">
        <f t="shared" si="21"/>
      </c>
      <c r="AY41" s="83">
        <f t="shared" si="4"/>
      </c>
      <c r="AZ41" s="9"/>
      <c r="BA41" s="10"/>
    </row>
    <row r="42" spans="1:53" s="8" customFormat="1" ht="14.25">
      <c r="A42" s="39">
        <v>37</v>
      </c>
      <c r="B42" s="39"/>
      <c r="C42" s="37"/>
      <c r="D42" s="41"/>
      <c r="E42" s="37"/>
      <c r="F42" s="1"/>
      <c r="G42" s="1"/>
      <c r="H42" s="1"/>
      <c r="I42" s="1"/>
      <c r="J42" s="78"/>
      <c r="K42" s="78"/>
      <c r="L42" s="78"/>
      <c r="M42" s="42"/>
      <c r="N42" s="97"/>
      <c r="O42" s="127"/>
      <c r="P42" s="122"/>
      <c r="Q42" s="123"/>
      <c r="R42" s="123"/>
      <c r="S42" s="123"/>
      <c r="T42" s="128"/>
      <c r="U42" s="125"/>
      <c r="V42" s="128">
        <f t="shared" si="5"/>
      </c>
      <c r="W42" s="123">
        <f t="shared" si="6"/>
        <v>0</v>
      </c>
      <c r="X42" s="129" t="str">
        <f t="shared" si="7"/>
        <v>не фин.</v>
      </c>
      <c r="Y42" s="153">
        <f t="shared" si="8"/>
      </c>
      <c r="Z42" s="147"/>
      <c r="AA42" s="142"/>
      <c r="AB42" s="143"/>
      <c r="AC42" s="143"/>
      <c r="AD42" s="143"/>
      <c r="AE42" s="148"/>
      <c r="AF42" s="145"/>
      <c r="AG42" s="148">
        <f t="shared" si="9"/>
      </c>
      <c r="AH42" s="143">
        <f t="shared" si="10"/>
        <v>0</v>
      </c>
      <c r="AI42" s="149" t="str">
        <f t="shared" si="11"/>
        <v>не фин.</v>
      </c>
      <c r="AJ42" s="160">
        <f t="shared" si="12"/>
      </c>
      <c r="AK42" s="64">
        <f t="shared" si="13"/>
      </c>
      <c r="AL42" s="77" t="str">
        <f t="shared" si="14"/>
        <v>не фин.</v>
      </c>
      <c r="AM42" s="71">
        <f t="shared" si="15"/>
        <v>4</v>
      </c>
      <c r="AN42" s="75">
        <f t="shared" si="16"/>
        <v>0</v>
      </c>
      <c r="AO42" s="74"/>
      <c r="AP42" s="36">
        <f t="shared" si="0"/>
      </c>
      <c r="AQ42" s="86"/>
      <c r="AR42" s="101">
        <f aca="true" t="shared" si="34" ref="AR42:AR47">SUM($AK$42:$AK$47)</f>
        <v>0</v>
      </c>
      <c r="AS42" s="171" t="str">
        <f aca="true" t="shared" si="35" ref="AS42:AS47">IF(COUNTIF($AL$42:$AL$47,"прев. КВ")&gt;0,"прев. КВ",IF(AV42&gt;0,"сн с этапов",IF(COUNTIF($AL$42:$AL$47,"не фин.")&gt;0,"не фин.",AR42)))</f>
        <v>не фин.</v>
      </c>
      <c r="AT42" s="165">
        <f t="shared" si="17"/>
        <v>0</v>
      </c>
      <c r="AU42" s="168"/>
      <c r="AV42" s="91">
        <f aca="true" t="shared" si="36" ref="AV42:AV47">SUM($AN$42:$AN$47)</f>
        <v>0</v>
      </c>
      <c r="AW42" s="95"/>
      <c r="AX42" s="102">
        <f t="shared" si="21"/>
      </c>
      <c r="AY42" s="83">
        <f t="shared" si="4"/>
      </c>
      <c r="AZ42" s="9"/>
      <c r="BA42" s="10"/>
    </row>
    <row r="43" spans="1:53" s="8" customFormat="1" ht="14.25">
      <c r="A43" s="39">
        <v>38</v>
      </c>
      <c r="B43" s="39"/>
      <c r="C43" s="37"/>
      <c r="D43" s="41"/>
      <c r="E43" s="37"/>
      <c r="F43" s="1"/>
      <c r="G43" s="1"/>
      <c r="H43" s="1"/>
      <c r="I43" s="1"/>
      <c r="J43" s="78"/>
      <c r="K43" s="78"/>
      <c r="L43" s="78"/>
      <c r="M43" s="42"/>
      <c r="N43" s="97"/>
      <c r="O43" s="127"/>
      <c r="P43" s="122"/>
      <c r="Q43" s="123"/>
      <c r="R43" s="123"/>
      <c r="S43" s="123"/>
      <c r="T43" s="128"/>
      <c r="U43" s="125"/>
      <c r="V43" s="128">
        <f t="shared" si="5"/>
      </c>
      <c r="W43" s="123">
        <f t="shared" si="6"/>
        <v>0</v>
      </c>
      <c r="X43" s="129" t="str">
        <f t="shared" si="7"/>
        <v>не фин.</v>
      </c>
      <c r="Y43" s="153">
        <f t="shared" si="8"/>
      </c>
      <c r="Z43" s="147"/>
      <c r="AA43" s="142"/>
      <c r="AB43" s="143"/>
      <c r="AC43" s="143"/>
      <c r="AD43" s="143"/>
      <c r="AE43" s="148"/>
      <c r="AF43" s="145"/>
      <c r="AG43" s="148">
        <f t="shared" si="9"/>
      </c>
      <c r="AH43" s="143">
        <f t="shared" si="10"/>
        <v>0</v>
      </c>
      <c r="AI43" s="149" t="str">
        <f t="shared" si="11"/>
        <v>не фин.</v>
      </c>
      <c r="AJ43" s="160">
        <f t="shared" si="12"/>
      </c>
      <c r="AK43" s="64">
        <f t="shared" si="13"/>
      </c>
      <c r="AL43" s="77" t="str">
        <f t="shared" si="14"/>
        <v>не фин.</v>
      </c>
      <c r="AM43" s="71">
        <f t="shared" si="15"/>
        <v>4</v>
      </c>
      <c r="AN43" s="75">
        <f t="shared" si="16"/>
        <v>0</v>
      </c>
      <c r="AO43" s="74"/>
      <c r="AP43" s="36">
        <f t="shared" si="0"/>
      </c>
      <c r="AQ43" s="86"/>
      <c r="AR43" s="103">
        <f t="shared" si="34"/>
        <v>0</v>
      </c>
      <c r="AS43" s="172" t="str">
        <f t="shared" si="35"/>
        <v>не фин.</v>
      </c>
      <c r="AT43" s="166">
        <f t="shared" si="17"/>
        <v>0</v>
      </c>
      <c r="AU43" s="169"/>
      <c r="AV43" s="92">
        <f t="shared" si="36"/>
        <v>0</v>
      </c>
      <c r="AW43" s="96"/>
      <c r="AX43" s="104">
        <f t="shared" si="21"/>
      </c>
      <c r="AY43" s="83">
        <f t="shared" si="4"/>
      </c>
      <c r="AZ43" s="9"/>
      <c r="BA43" s="10"/>
    </row>
    <row r="44" spans="1:53" s="8" customFormat="1" ht="14.25">
      <c r="A44" s="39">
        <v>39</v>
      </c>
      <c r="B44" s="39"/>
      <c r="C44" s="37"/>
      <c r="D44" s="41"/>
      <c r="E44" s="37"/>
      <c r="F44" s="1"/>
      <c r="G44" s="1"/>
      <c r="H44" s="1"/>
      <c r="I44" s="1"/>
      <c r="J44" s="78"/>
      <c r="K44" s="78"/>
      <c r="L44" s="78"/>
      <c r="M44" s="42"/>
      <c r="N44" s="97"/>
      <c r="O44" s="127"/>
      <c r="P44" s="122"/>
      <c r="Q44" s="123"/>
      <c r="R44" s="123"/>
      <c r="S44" s="123"/>
      <c r="T44" s="128"/>
      <c r="U44" s="125"/>
      <c r="V44" s="128">
        <f t="shared" si="5"/>
      </c>
      <c r="W44" s="123">
        <f t="shared" si="6"/>
        <v>0</v>
      </c>
      <c r="X44" s="129" t="str">
        <f t="shared" si="7"/>
        <v>не фин.</v>
      </c>
      <c r="Y44" s="153">
        <f t="shared" si="8"/>
      </c>
      <c r="Z44" s="147"/>
      <c r="AA44" s="142"/>
      <c r="AB44" s="143"/>
      <c r="AC44" s="143"/>
      <c r="AD44" s="143"/>
      <c r="AE44" s="148"/>
      <c r="AF44" s="145"/>
      <c r="AG44" s="148">
        <f t="shared" si="9"/>
      </c>
      <c r="AH44" s="143">
        <f t="shared" si="10"/>
        <v>0</v>
      </c>
      <c r="AI44" s="149" t="str">
        <f t="shared" si="11"/>
        <v>не фин.</v>
      </c>
      <c r="AJ44" s="160">
        <f t="shared" si="12"/>
      </c>
      <c r="AK44" s="64">
        <f t="shared" si="13"/>
      </c>
      <c r="AL44" s="77" t="str">
        <f t="shared" si="14"/>
        <v>не фин.</v>
      </c>
      <c r="AM44" s="71">
        <f t="shared" si="15"/>
        <v>4</v>
      </c>
      <c r="AN44" s="75">
        <f t="shared" si="16"/>
        <v>0</v>
      </c>
      <c r="AO44" s="74"/>
      <c r="AP44" s="36">
        <f t="shared" si="0"/>
      </c>
      <c r="AQ44" s="86"/>
      <c r="AR44" s="103">
        <f t="shared" si="34"/>
        <v>0</v>
      </c>
      <c r="AS44" s="172" t="str">
        <f t="shared" si="35"/>
        <v>не фин.</v>
      </c>
      <c r="AT44" s="166">
        <f t="shared" si="17"/>
        <v>0</v>
      </c>
      <c r="AU44" s="169"/>
      <c r="AV44" s="92">
        <f t="shared" si="36"/>
        <v>0</v>
      </c>
      <c r="AW44" s="96"/>
      <c r="AX44" s="104">
        <f t="shared" si="21"/>
      </c>
      <c r="AY44" s="83">
        <f t="shared" si="4"/>
      </c>
      <c r="AZ44" s="9"/>
      <c r="BA44" s="10"/>
    </row>
    <row r="45" spans="1:53" s="8" customFormat="1" ht="14.25">
      <c r="A45" s="39">
        <v>40</v>
      </c>
      <c r="B45" s="39"/>
      <c r="C45" s="37"/>
      <c r="D45" s="41"/>
      <c r="E45" s="37"/>
      <c r="F45" s="1"/>
      <c r="G45" s="1"/>
      <c r="H45" s="1"/>
      <c r="I45" s="1"/>
      <c r="J45" s="78"/>
      <c r="K45" s="78"/>
      <c r="L45" s="78"/>
      <c r="M45" s="42"/>
      <c r="N45" s="97"/>
      <c r="O45" s="127"/>
      <c r="P45" s="122"/>
      <c r="Q45" s="123"/>
      <c r="R45" s="123"/>
      <c r="S45" s="123"/>
      <c r="T45" s="128"/>
      <c r="U45" s="125"/>
      <c r="V45" s="128">
        <f t="shared" si="5"/>
      </c>
      <c r="W45" s="123">
        <f t="shared" si="6"/>
        <v>0</v>
      </c>
      <c r="X45" s="129" t="str">
        <f t="shared" si="7"/>
        <v>не фин.</v>
      </c>
      <c r="Y45" s="153">
        <f t="shared" si="8"/>
      </c>
      <c r="Z45" s="147"/>
      <c r="AA45" s="142"/>
      <c r="AB45" s="143"/>
      <c r="AC45" s="143"/>
      <c r="AD45" s="143"/>
      <c r="AE45" s="148"/>
      <c r="AF45" s="145"/>
      <c r="AG45" s="148">
        <f t="shared" si="9"/>
      </c>
      <c r="AH45" s="143">
        <f t="shared" si="10"/>
        <v>0</v>
      </c>
      <c r="AI45" s="149" t="str">
        <f t="shared" si="11"/>
        <v>не фин.</v>
      </c>
      <c r="AJ45" s="160">
        <f t="shared" si="12"/>
      </c>
      <c r="AK45" s="64">
        <f t="shared" si="13"/>
      </c>
      <c r="AL45" s="77" t="str">
        <f t="shared" si="14"/>
        <v>не фин.</v>
      </c>
      <c r="AM45" s="71">
        <f t="shared" si="15"/>
        <v>4</v>
      </c>
      <c r="AN45" s="75">
        <f t="shared" si="16"/>
        <v>0</v>
      </c>
      <c r="AO45" s="74"/>
      <c r="AP45" s="36">
        <f t="shared" si="0"/>
      </c>
      <c r="AQ45" s="86"/>
      <c r="AR45" s="103">
        <f t="shared" si="34"/>
        <v>0</v>
      </c>
      <c r="AS45" s="172" t="str">
        <f t="shared" si="35"/>
        <v>не фин.</v>
      </c>
      <c r="AT45" s="166">
        <f t="shared" si="17"/>
        <v>0</v>
      </c>
      <c r="AU45" s="169"/>
      <c r="AV45" s="92">
        <f t="shared" si="36"/>
        <v>0</v>
      </c>
      <c r="AW45" s="96"/>
      <c r="AX45" s="104">
        <f t="shared" si="21"/>
      </c>
      <c r="AY45" s="83">
        <f t="shared" si="4"/>
      </c>
      <c r="AZ45" s="9"/>
      <c r="BA45" s="10"/>
    </row>
    <row r="46" spans="1:53" s="8" customFormat="1" ht="14.25">
      <c r="A46" s="39">
        <v>41</v>
      </c>
      <c r="B46" s="39"/>
      <c r="C46" s="37"/>
      <c r="D46" s="41"/>
      <c r="E46" s="37"/>
      <c r="F46" s="1"/>
      <c r="G46" s="1"/>
      <c r="H46" s="1"/>
      <c r="I46" s="1"/>
      <c r="J46" s="78"/>
      <c r="K46" s="78"/>
      <c r="L46" s="78"/>
      <c r="M46" s="42"/>
      <c r="N46" s="97"/>
      <c r="O46" s="127"/>
      <c r="P46" s="122"/>
      <c r="Q46" s="123"/>
      <c r="R46" s="123"/>
      <c r="S46" s="123"/>
      <c r="T46" s="128"/>
      <c r="U46" s="125"/>
      <c r="V46" s="128">
        <f t="shared" si="5"/>
      </c>
      <c r="W46" s="123">
        <f t="shared" si="6"/>
        <v>0</v>
      </c>
      <c r="X46" s="129" t="str">
        <f t="shared" si="7"/>
        <v>не фин.</v>
      </c>
      <c r="Y46" s="153">
        <f t="shared" si="8"/>
      </c>
      <c r="Z46" s="147"/>
      <c r="AA46" s="142"/>
      <c r="AB46" s="143"/>
      <c r="AC46" s="143"/>
      <c r="AD46" s="143"/>
      <c r="AE46" s="148"/>
      <c r="AF46" s="145"/>
      <c r="AG46" s="148">
        <f t="shared" si="9"/>
      </c>
      <c r="AH46" s="143">
        <f t="shared" si="10"/>
        <v>0</v>
      </c>
      <c r="AI46" s="149" t="str">
        <f t="shared" si="11"/>
        <v>не фин.</v>
      </c>
      <c r="AJ46" s="160">
        <f t="shared" si="12"/>
      </c>
      <c r="AK46" s="64">
        <f t="shared" si="13"/>
      </c>
      <c r="AL46" s="77" t="str">
        <f t="shared" si="14"/>
        <v>не фин.</v>
      </c>
      <c r="AM46" s="71">
        <f t="shared" si="15"/>
        <v>4</v>
      </c>
      <c r="AN46" s="75">
        <f t="shared" si="16"/>
        <v>0</v>
      </c>
      <c r="AO46" s="74"/>
      <c r="AP46" s="36">
        <f t="shared" si="0"/>
      </c>
      <c r="AQ46" s="86"/>
      <c r="AR46" s="103">
        <f t="shared" si="34"/>
        <v>0</v>
      </c>
      <c r="AS46" s="172" t="str">
        <f t="shared" si="35"/>
        <v>не фин.</v>
      </c>
      <c r="AT46" s="166">
        <f t="shared" si="17"/>
        <v>0</v>
      </c>
      <c r="AU46" s="169"/>
      <c r="AV46" s="92">
        <f t="shared" si="36"/>
        <v>0</v>
      </c>
      <c r="AW46" s="96"/>
      <c r="AX46" s="104">
        <f t="shared" si="21"/>
      </c>
      <c r="AY46" s="83">
        <f t="shared" si="4"/>
      </c>
      <c r="AZ46" s="9"/>
      <c r="BA46" s="10"/>
    </row>
    <row r="47" spans="1:53" s="8" customFormat="1" ht="14.25">
      <c r="A47" s="39">
        <v>42</v>
      </c>
      <c r="B47" s="39"/>
      <c r="C47" s="37"/>
      <c r="D47" s="41"/>
      <c r="E47" s="37"/>
      <c r="F47" s="1"/>
      <c r="G47" s="1"/>
      <c r="H47" s="1"/>
      <c r="I47" s="1"/>
      <c r="J47" s="78"/>
      <c r="K47" s="78"/>
      <c r="L47" s="78"/>
      <c r="M47" s="42"/>
      <c r="N47" s="97"/>
      <c r="O47" s="127"/>
      <c r="P47" s="122"/>
      <c r="Q47" s="123"/>
      <c r="R47" s="123"/>
      <c r="S47" s="123"/>
      <c r="T47" s="128"/>
      <c r="U47" s="125"/>
      <c r="V47" s="128">
        <f t="shared" si="5"/>
      </c>
      <c r="W47" s="123">
        <f t="shared" si="6"/>
        <v>0</v>
      </c>
      <c r="X47" s="129" t="str">
        <f t="shared" si="7"/>
        <v>не фин.</v>
      </c>
      <c r="Y47" s="153">
        <f t="shared" si="8"/>
      </c>
      <c r="Z47" s="147"/>
      <c r="AA47" s="142"/>
      <c r="AB47" s="143"/>
      <c r="AC47" s="143"/>
      <c r="AD47" s="143"/>
      <c r="AE47" s="148"/>
      <c r="AF47" s="145"/>
      <c r="AG47" s="148">
        <f t="shared" si="9"/>
      </c>
      <c r="AH47" s="143">
        <f t="shared" si="10"/>
        <v>0</v>
      </c>
      <c r="AI47" s="149" t="str">
        <f t="shared" si="11"/>
        <v>не фин.</v>
      </c>
      <c r="AJ47" s="160">
        <f t="shared" si="12"/>
      </c>
      <c r="AK47" s="64">
        <f t="shared" si="13"/>
      </c>
      <c r="AL47" s="77" t="str">
        <f t="shared" si="14"/>
        <v>не фин.</v>
      </c>
      <c r="AM47" s="71">
        <f t="shared" si="15"/>
        <v>4</v>
      </c>
      <c r="AN47" s="75">
        <f t="shared" si="16"/>
        <v>0</v>
      </c>
      <c r="AO47" s="74"/>
      <c r="AP47" s="36">
        <f t="shared" si="0"/>
      </c>
      <c r="AQ47" s="86"/>
      <c r="AR47" s="105">
        <f t="shared" si="34"/>
        <v>0</v>
      </c>
      <c r="AS47" s="173" t="str">
        <f t="shared" si="35"/>
        <v>не фин.</v>
      </c>
      <c r="AT47" s="167">
        <f t="shared" si="17"/>
        <v>0</v>
      </c>
      <c r="AU47" s="170"/>
      <c r="AV47" s="93">
        <f t="shared" si="36"/>
        <v>0</v>
      </c>
      <c r="AW47" s="94"/>
      <c r="AX47" s="106">
        <f t="shared" si="21"/>
      </c>
      <c r="AY47" s="83">
        <f t="shared" si="4"/>
      </c>
      <c r="AZ47" s="9"/>
      <c r="BA47" s="10"/>
    </row>
    <row r="48" spans="1:53" s="8" customFormat="1" ht="14.25">
      <c r="A48" s="39">
        <v>43</v>
      </c>
      <c r="B48" s="39"/>
      <c r="C48" s="37"/>
      <c r="D48" s="41"/>
      <c r="E48" s="37"/>
      <c r="F48" s="1"/>
      <c r="G48" s="1"/>
      <c r="H48" s="1"/>
      <c r="I48" s="1"/>
      <c r="J48" s="78"/>
      <c r="K48" s="78"/>
      <c r="L48" s="78"/>
      <c r="M48" s="42"/>
      <c r="N48" s="97"/>
      <c r="O48" s="127"/>
      <c r="P48" s="122"/>
      <c r="Q48" s="123"/>
      <c r="R48" s="123"/>
      <c r="S48" s="123"/>
      <c r="T48" s="128"/>
      <c r="U48" s="125"/>
      <c r="V48" s="128">
        <f t="shared" si="5"/>
      </c>
      <c r="W48" s="123">
        <f t="shared" si="6"/>
        <v>0</v>
      </c>
      <c r="X48" s="129" t="str">
        <f t="shared" si="7"/>
        <v>не фин.</v>
      </c>
      <c r="Y48" s="153">
        <f t="shared" si="8"/>
      </c>
      <c r="Z48" s="147"/>
      <c r="AA48" s="142"/>
      <c r="AB48" s="143"/>
      <c r="AC48" s="143"/>
      <c r="AD48" s="143"/>
      <c r="AE48" s="148"/>
      <c r="AF48" s="145"/>
      <c r="AG48" s="148">
        <f t="shared" si="9"/>
      </c>
      <c r="AH48" s="143">
        <f t="shared" si="10"/>
        <v>0</v>
      </c>
      <c r="AI48" s="149" t="str">
        <f t="shared" si="11"/>
        <v>не фин.</v>
      </c>
      <c r="AJ48" s="160">
        <f t="shared" si="12"/>
      </c>
      <c r="AK48" s="64">
        <f t="shared" si="13"/>
      </c>
      <c r="AL48" s="77" t="str">
        <f t="shared" si="14"/>
        <v>не фин.</v>
      </c>
      <c r="AM48" s="71">
        <f t="shared" si="15"/>
        <v>4</v>
      </c>
      <c r="AN48" s="75">
        <f t="shared" si="16"/>
        <v>0</v>
      </c>
      <c r="AO48" s="74"/>
      <c r="AP48" s="36">
        <f t="shared" si="0"/>
      </c>
      <c r="AQ48" s="86"/>
      <c r="AR48" s="101">
        <f aca="true" t="shared" si="37" ref="AR48:AR53">SUM($AK$48:$AK$53)</f>
        <v>0</v>
      </c>
      <c r="AS48" s="171" t="str">
        <f aca="true" t="shared" si="38" ref="AS48:AS53">IF(COUNTIF($AL$48:$AL$53,"прев. КВ")&gt;0,"прев. КВ",IF(AV48&gt;0,"сн с этапов",IF(COUNTIF($AL$48:$AL$53,"не фин.")&gt;0,"не фин.",AR48)))</f>
        <v>не фин.</v>
      </c>
      <c r="AT48" s="165">
        <f t="shared" si="17"/>
        <v>0</v>
      </c>
      <c r="AU48" s="168"/>
      <c r="AV48" s="91">
        <f aca="true" t="shared" si="39" ref="AV48:AV53">SUM($AN$48:$AN$53)</f>
        <v>0</v>
      </c>
      <c r="AW48" s="95"/>
      <c r="AX48" s="102">
        <f t="shared" si="21"/>
      </c>
      <c r="AY48" s="83">
        <f t="shared" si="4"/>
      </c>
      <c r="AZ48" s="9"/>
      <c r="BA48" s="10"/>
    </row>
    <row r="49" spans="1:53" s="8" customFormat="1" ht="14.25">
      <c r="A49" s="39">
        <v>44</v>
      </c>
      <c r="B49" s="39"/>
      <c r="C49" s="37"/>
      <c r="D49" s="41"/>
      <c r="E49" s="37"/>
      <c r="F49" s="1"/>
      <c r="G49" s="1"/>
      <c r="H49" s="1"/>
      <c r="I49" s="1"/>
      <c r="J49" s="78"/>
      <c r="K49" s="78"/>
      <c r="L49" s="78"/>
      <c r="M49" s="42"/>
      <c r="N49" s="97"/>
      <c r="O49" s="127"/>
      <c r="P49" s="122"/>
      <c r="Q49" s="123"/>
      <c r="R49" s="123"/>
      <c r="S49" s="123"/>
      <c r="T49" s="128"/>
      <c r="U49" s="125"/>
      <c r="V49" s="128">
        <f t="shared" si="5"/>
      </c>
      <c r="W49" s="123">
        <f t="shared" si="6"/>
        <v>0</v>
      </c>
      <c r="X49" s="129" t="str">
        <f t="shared" si="7"/>
        <v>не фин.</v>
      </c>
      <c r="Y49" s="153">
        <f t="shared" si="8"/>
      </c>
      <c r="Z49" s="147"/>
      <c r="AA49" s="142"/>
      <c r="AB49" s="143"/>
      <c r="AC49" s="143"/>
      <c r="AD49" s="143"/>
      <c r="AE49" s="148"/>
      <c r="AF49" s="145"/>
      <c r="AG49" s="148">
        <f t="shared" si="9"/>
      </c>
      <c r="AH49" s="143">
        <f t="shared" si="10"/>
        <v>0</v>
      </c>
      <c r="AI49" s="149" t="str">
        <f t="shared" si="11"/>
        <v>не фин.</v>
      </c>
      <c r="AJ49" s="160">
        <f t="shared" si="12"/>
      </c>
      <c r="AK49" s="64">
        <f t="shared" si="13"/>
      </c>
      <c r="AL49" s="77" t="str">
        <f t="shared" si="14"/>
        <v>не фин.</v>
      </c>
      <c r="AM49" s="71">
        <f t="shared" si="15"/>
        <v>4</v>
      </c>
      <c r="AN49" s="75">
        <f t="shared" si="16"/>
        <v>0</v>
      </c>
      <c r="AO49" s="74"/>
      <c r="AP49" s="36">
        <f t="shared" si="0"/>
      </c>
      <c r="AQ49" s="86"/>
      <c r="AR49" s="103">
        <f t="shared" si="37"/>
        <v>0</v>
      </c>
      <c r="AS49" s="172" t="str">
        <f t="shared" si="38"/>
        <v>не фин.</v>
      </c>
      <c r="AT49" s="166">
        <f t="shared" si="17"/>
        <v>0</v>
      </c>
      <c r="AU49" s="169"/>
      <c r="AV49" s="92">
        <f t="shared" si="39"/>
        <v>0</v>
      </c>
      <c r="AW49" s="96"/>
      <c r="AX49" s="104">
        <f t="shared" si="21"/>
      </c>
      <c r="AY49" s="83">
        <f t="shared" si="4"/>
      </c>
      <c r="AZ49" s="9"/>
      <c r="BA49" s="10"/>
    </row>
    <row r="50" spans="1:53" s="8" customFormat="1" ht="14.25">
      <c r="A50" s="39">
        <v>45</v>
      </c>
      <c r="B50" s="39"/>
      <c r="C50" s="37"/>
      <c r="D50" s="41"/>
      <c r="E50" s="37"/>
      <c r="F50" s="1"/>
      <c r="G50" s="1"/>
      <c r="H50" s="1"/>
      <c r="I50" s="1"/>
      <c r="J50" s="78"/>
      <c r="K50" s="78"/>
      <c r="L50" s="78"/>
      <c r="M50" s="42"/>
      <c r="N50" s="97"/>
      <c r="O50" s="127"/>
      <c r="P50" s="122"/>
      <c r="Q50" s="123"/>
      <c r="R50" s="123"/>
      <c r="S50" s="123"/>
      <c r="T50" s="128"/>
      <c r="U50" s="125"/>
      <c r="V50" s="128">
        <f t="shared" si="5"/>
      </c>
      <c r="W50" s="123">
        <f t="shared" si="6"/>
        <v>0</v>
      </c>
      <c r="X50" s="129" t="str">
        <f t="shared" si="7"/>
        <v>не фин.</v>
      </c>
      <c r="Y50" s="153">
        <f t="shared" si="8"/>
      </c>
      <c r="Z50" s="147"/>
      <c r="AA50" s="142"/>
      <c r="AB50" s="143"/>
      <c r="AC50" s="143"/>
      <c r="AD50" s="143"/>
      <c r="AE50" s="148"/>
      <c r="AF50" s="145"/>
      <c r="AG50" s="148">
        <f t="shared" si="9"/>
      </c>
      <c r="AH50" s="143">
        <f t="shared" si="10"/>
        <v>0</v>
      </c>
      <c r="AI50" s="149" t="str">
        <f t="shared" si="11"/>
        <v>не фин.</v>
      </c>
      <c r="AJ50" s="160">
        <f t="shared" si="12"/>
      </c>
      <c r="AK50" s="64">
        <f t="shared" si="13"/>
      </c>
      <c r="AL50" s="77" t="str">
        <f t="shared" si="14"/>
        <v>не фин.</v>
      </c>
      <c r="AM50" s="71">
        <f t="shared" si="15"/>
        <v>4</v>
      </c>
      <c r="AN50" s="75">
        <f t="shared" si="16"/>
        <v>0</v>
      </c>
      <c r="AO50" s="74"/>
      <c r="AP50" s="36">
        <f t="shared" si="0"/>
      </c>
      <c r="AQ50" s="86"/>
      <c r="AR50" s="103">
        <f t="shared" si="37"/>
        <v>0</v>
      </c>
      <c r="AS50" s="172" t="str">
        <f t="shared" si="38"/>
        <v>не фин.</v>
      </c>
      <c r="AT50" s="166">
        <f t="shared" si="17"/>
        <v>0</v>
      </c>
      <c r="AU50" s="169"/>
      <c r="AV50" s="92">
        <f t="shared" si="39"/>
        <v>0</v>
      </c>
      <c r="AW50" s="96"/>
      <c r="AX50" s="104">
        <f t="shared" si="21"/>
      </c>
      <c r="AY50" s="83">
        <f t="shared" si="4"/>
      </c>
      <c r="AZ50" s="9"/>
      <c r="BA50" s="10"/>
    </row>
    <row r="51" spans="1:53" s="8" customFormat="1" ht="14.25">
      <c r="A51" s="39">
        <v>46</v>
      </c>
      <c r="B51" s="39"/>
      <c r="C51" s="37"/>
      <c r="D51" s="41"/>
      <c r="E51" s="37"/>
      <c r="F51" s="1"/>
      <c r="G51" s="1"/>
      <c r="H51" s="1"/>
      <c r="I51" s="1"/>
      <c r="J51" s="78"/>
      <c r="K51" s="78"/>
      <c r="L51" s="78"/>
      <c r="M51" s="42"/>
      <c r="N51" s="97"/>
      <c r="O51" s="127"/>
      <c r="P51" s="122"/>
      <c r="Q51" s="123"/>
      <c r="R51" s="123"/>
      <c r="S51" s="123"/>
      <c r="T51" s="128"/>
      <c r="U51" s="125"/>
      <c r="V51" s="128">
        <f t="shared" si="5"/>
      </c>
      <c r="W51" s="123">
        <f t="shared" si="6"/>
        <v>0</v>
      </c>
      <c r="X51" s="129" t="str">
        <f t="shared" si="7"/>
        <v>не фин.</v>
      </c>
      <c r="Y51" s="153">
        <f t="shared" si="8"/>
      </c>
      <c r="Z51" s="147"/>
      <c r="AA51" s="142"/>
      <c r="AB51" s="143"/>
      <c r="AC51" s="143"/>
      <c r="AD51" s="143"/>
      <c r="AE51" s="148"/>
      <c r="AF51" s="145"/>
      <c r="AG51" s="148">
        <f t="shared" si="9"/>
      </c>
      <c r="AH51" s="143">
        <f t="shared" si="10"/>
        <v>0</v>
      </c>
      <c r="AI51" s="149" t="str">
        <f t="shared" si="11"/>
        <v>не фин.</v>
      </c>
      <c r="AJ51" s="160">
        <f t="shared" si="12"/>
      </c>
      <c r="AK51" s="64">
        <f t="shared" si="13"/>
      </c>
      <c r="AL51" s="77" t="str">
        <f t="shared" si="14"/>
        <v>не фин.</v>
      </c>
      <c r="AM51" s="71">
        <f t="shared" si="15"/>
        <v>4</v>
      </c>
      <c r="AN51" s="75">
        <f t="shared" si="16"/>
        <v>0</v>
      </c>
      <c r="AO51" s="74"/>
      <c r="AP51" s="36">
        <f t="shared" si="0"/>
      </c>
      <c r="AQ51" s="86"/>
      <c r="AR51" s="103">
        <f t="shared" si="37"/>
        <v>0</v>
      </c>
      <c r="AS51" s="172" t="str">
        <f t="shared" si="38"/>
        <v>не фин.</v>
      </c>
      <c r="AT51" s="166">
        <f t="shared" si="17"/>
        <v>0</v>
      </c>
      <c r="AU51" s="169"/>
      <c r="AV51" s="92">
        <f t="shared" si="39"/>
        <v>0</v>
      </c>
      <c r="AW51" s="96"/>
      <c r="AX51" s="104">
        <f t="shared" si="21"/>
      </c>
      <c r="AY51" s="83">
        <f t="shared" si="4"/>
      </c>
      <c r="AZ51" s="9"/>
      <c r="BA51" s="10"/>
    </row>
    <row r="52" spans="1:53" s="8" customFormat="1" ht="14.25">
      <c r="A52" s="39">
        <v>47</v>
      </c>
      <c r="B52" s="39"/>
      <c r="C52" s="37"/>
      <c r="D52" s="41"/>
      <c r="E52" s="37"/>
      <c r="F52" s="1"/>
      <c r="G52" s="1"/>
      <c r="H52" s="1"/>
      <c r="I52" s="1"/>
      <c r="J52" s="78"/>
      <c r="K52" s="78"/>
      <c r="L52" s="78"/>
      <c r="M52" s="42"/>
      <c r="N52" s="97"/>
      <c r="O52" s="127"/>
      <c r="P52" s="122"/>
      <c r="Q52" s="123"/>
      <c r="R52" s="123"/>
      <c r="S52" s="123"/>
      <c r="T52" s="128"/>
      <c r="U52" s="125"/>
      <c r="V52" s="128">
        <f t="shared" si="5"/>
      </c>
      <c r="W52" s="123">
        <f t="shared" si="6"/>
        <v>0</v>
      </c>
      <c r="X52" s="129" t="str">
        <f t="shared" si="7"/>
        <v>не фин.</v>
      </c>
      <c r="Y52" s="153">
        <f t="shared" si="8"/>
      </c>
      <c r="Z52" s="147"/>
      <c r="AA52" s="142"/>
      <c r="AB52" s="143"/>
      <c r="AC52" s="143"/>
      <c r="AD52" s="143"/>
      <c r="AE52" s="148"/>
      <c r="AF52" s="145"/>
      <c r="AG52" s="148">
        <f t="shared" si="9"/>
      </c>
      <c r="AH52" s="143">
        <f t="shared" si="10"/>
        <v>0</v>
      </c>
      <c r="AI52" s="149" t="str">
        <f t="shared" si="11"/>
        <v>не фин.</v>
      </c>
      <c r="AJ52" s="160">
        <f t="shared" si="12"/>
      </c>
      <c r="AK52" s="64">
        <f t="shared" si="13"/>
      </c>
      <c r="AL52" s="77" t="str">
        <f t="shared" si="14"/>
        <v>не фин.</v>
      </c>
      <c r="AM52" s="71">
        <f t="shared" si="15"/>
        <v>4</v>
      </c>
      <c r="AN52" s="75">
        <f t="shared" si="16"/>
        <v>0</v>
      </c>
      <c r="AO52" s="74"/>
      <c r="AP52" s="36">
        <f t="shared" si="0"/>
      </c>
      <c r="AQ52" s="86"/>
      <c r="AR52" s="103">
        <f t="shared" si="37"/>
        <v>0</v>
      </c>
      <c r="AS52" s="172" t="str">
        <f t="shared" si="38"/>
        <v>не фин.</v>
      </c>
      <c r="AT52" s="166">
        <f t="shared" si="17"/>
        <v>0</v>
      </c>
      <c r="AU52" s="169"/>
      <c r="AV52" s="92">
        <f t="shared" si="39"/>
        <v>0</v>
      </c>
      <c r="AW52" s="96"/>
      <c r="AX52" s="104">
        <f t="shared" si="21"/>
      </c>
      <c r="AY52" s="83">
        <f t="shared" si="4"/>
      </c>
      <c r="AZ52" s="9"/>
      <c r="BA52" s="10"/>
    </row>
    <row r="53" spans="1:53" s="8" customFormat="1" ht="14.25">
      <c r="A53" s="39">
        <v>48</v>
      </c>
      <c r="B53" s="39"/>
      <c r="C53" s="37"/>
      <c r="D53" s="41"/>
      <c r="E53" s="37"/>
      <c r="F53" s="1"/>
      <c r="G53" s="1"/>
      <c r="H53" s="1"/>
      <c r="I53" s="1"/>
      <c r="J53" s="78"/>
      <c r="K53" s="78"/>
      <c r="L53" s="78"/>
      <c r="M53" s="42"/>
      <c r="N53" s="97"/>
      <c r="O53" s="127"/>
      <c r="P53" s="122"/>
      <c r="Q53" s="123"/>
      <c r="R53" s="123"/>
      <c r="S53" s="123"/>
      <c r="T53" s="128"/>
      <c r="U53" s="125"/>
      <c r="V53" s="128">
        <f t="shared" si="5"/>
      </c>
      <c r="W53" s="123">
        <f t="shared" si="6"/>
        <v>0</v>
      </c>
      <c r="X53" s="129" t="str">
        <f t="shared" si="7"/>
        <v>не фин.</v>
      </c>
      <c r="Y53" s="153">
        <f t="shared" si="8"/>
      </c>
      <c r="Z53" s="147"/>
      <c r="AA53" s="142"/>
      <c r="AB53" s="143"/>
      <c r="AC53" s="143"/>
      <c r="AD53" s="143"/>
      <c r="AE53" s="148"/>
      <c r="AF53" s="145"/>
      <c r="AG53" s="148">
        <f t="shared" si="9"/>
      </c>
      <c r="AH53" s="143">
        <f t="shared" si="10"/>
        <v>0</v>
      </c>
      <c r="AI53" s="149" t="str">
        <f t="shared" si="11"/>
        <v>не фин.</v>
      </c>
      <c r="AJ53" s="160">
        <f t="shared" si="12"/>
      </c>
      <c r="AK53" s="64">
        <f t="shared" si="13"/>
      </c>
      <c r="AL53" s="77" t="str">
        <f t="shared" si="14"/>
        <v>не фин.</v>
      </c>
      <c r="AM53" s="71">
        <f t="shared" si="15"/>
        <v>4</v>
      </c>
      <c r="AN53" s="75">
        <f t="shared" si="16"/>
        <v>0</v>
      </c>
      <c r="AO53" s="74"/>
      <c r="AP53" s="36">
        <f t="shared" si="0"/>
      </c>
      <c r="AQ53" s="86"/>
      <c r="AR53" s="105">
        <f t="shared" si="37"/>
        <v>0</v>
      </c>
      <c r="AS53" s="173" t="str">
        <f t="shared" si="38"/>
        <v>не фин.</v>
      </c>
      <c r="AT53" s="167">
        <f t="shared" si="17"/>
        <v>0</v>
      </c>
      <c r="AU53" s="170"/>
      <c r="AV53" s="93">
        <f t="shared" si="39"/>
        <v>0</v>
      </c>
      <c r="AW53" s="94"/>
      <c r="AX53" s="106">
        <f t="shared" si="21"/>
      </c>
      <c r="AY53" s="83">
        <f t="shared" si="4"/>
      </c>
      <c r="AZ53" s="9"/>
      <c r="BA53" s="10"/>
    </row>
    <row r="54" spans="1:53" s="8" customFormat="1" ht="14.25">
      <c r="A54" s="39">
        <v>49</v>
      </c>
      <c r="B54" s="39"/>
      <c r="C54" s="37"/>
      <c r="D54" s="41"/>
      <c r="E54" s="37"/>
      <c r="F54" s="1"/>
      <c r="G54" s="1"/>
      <c r="H54" s="1"/>
      <c r="I54" s="1"/>
      <c r="J54" s="78"/>
      <c r="K54" s="78"/>
      <c r="L54" s="78"/>
      <c r="M54" s="42"/>
      <c r="N54" s="97"/>
      <c r="O54" s="127"/>
      <c r="P54" s="122"/>
      <c r="Q54" s="123"/>
      <c r="R54" s="123"/>
      <c r="S54" s="123"/>
      <c r="T54" s="128"/>
      <c r="U54" s="125"/>
      <c r="V54" s="128">
        <f t="shared" si="5"/>
      </c>
      <c r="W54" s="123">
        <f t="shared" si="6"/>
        <v>0</v>
      </c>
      <c r="X54" s="129" t="str">
        <f t="shared" si="7"/>
        <v>не фин.</v>
      </c>
      <c r="Y54" s="153">
        <f t="shared" si="8"/>
      </c>
      <c r="Z54" s="147"/>
      <c r="AA54" s="142"/>
      <c r="AB54" s="143"/>
      <c r="AC54" s="143"/>
      <c r="AD54" s="143"/>
      <c r="AE54" s="148"/>
      <c r="AF54" s="145"/>
      <c r="AG54" s="148">
        <f t="shared" si="9"/>
      </c>
      <c r="AH54" s="143">
        <f t="shared" si="10"/>
        <v>0</v>
      </c>
      <c r="AI54" s="149" t="str">
        <f t="shared" si="11"/>
        <v>не фин.</v>
      </c>
      <c r="AJ54" s="160">
        <f t="shared" si="12"/>
      </c>
      <c r="AK54" s="64">
        <f t="shared" si="13"/>
      </c>
      <c r="AL54" s="77" t="str">
        <f t="shared" si="14"/>
        <v>не фин.</v>
      </c>
      <c r="AM54" s="71">
        <f t="shared" si="15"/>
        <v>4</v>
      </c>
      <c r="AN54" s="75">
        <f t="shared" si="16"/>
        <v>0</v>
      </c>
      <c r="AO54" s="74"/>
      <c r="AP54" s="36">
        <f t="shared" si="0"/>
      </c>
      <c r="AQ54" s="86"/>
      <c r="AR54" s="101">
        <f aca="true" t="shared" si="40" ref="AR54:AR59">SUM($AK$54:$AK$59)</f>
        <v>0</v>
      </c>
      <c r="AS54" s="171" t="str">
        <f aca="true" t="shared" si="41" ref="AS54:AS59">IF(COUNTIF($AL$54:$AL$59,"прев. КВ")&gt;0,"прев. КВ",IF(AV54&gt;0,"сн с этапов",IF(COUNTIF($AL$54:$AL$59,"не фин.")&gt;0,"не фин.",AR54)))</f>
        <v>не фин.</v>
      </c>
      <c r="AT54" s="165">
        <f t="shared" si="17"/>
        <v>0</v>
      </c>
      <c r="AU54" s="168"/>
      <c r="AV54" s="91">
        <f aca="true" t="shared" si="42" ref="AV54:AV59">SUM($AN$54:$AN$59)</f>
        <v>0</v>
      </c>
      <c r="AW54" s="95"/>
      <c r="AX54" s="102">
        <f t="shared" si="21"/>
      </c>
      <c r="AY54" s="83">
        <f t="shared" si="4"/>
      </c>
      <c r="AZ54" s="9"/>
      <c r="BA54" s="10"/>
    </row>
    <row r="55" spans="1:53" s="8" customFormat="1" ht="14.25">
      <c r="A55" s="39">
        <v>50</v>
      </c>
      <c r="B55" s="39"/>
      <c r="C55" s="37"/>
      <c r="D55" s="41"/>
      <c r="E55" s="37"/>
      <c r="F55" s="1"/>
      <c r="G55" s="1"/>
      <c r="H55" s="1"/>
      <c r="I55" s="1"/>
      <c r="J55" s="78"/>
      <c r="K55" s="78"/>
      <c r="L55" s="78"/>
      <c r="M55" s="42"/>
      <c r="N55" s="97"/>
      <c r="O55" s="127"/>
      <c r="P55" s="122"/>
      <c r="Q55" s="123"/>
      <c r="R55" s="123"/>
      <c r="S55" s="123"/>
      <c r="T55" s="128"/>
      <c r="U55" s="125"/>
      <c r="V55" s="128">
        <f t="shared" si="5"/>
      </c>
      <c r="W55" s="123">
        <f t="shared" si="6"/>
        <v>0</v>
      </c>
      <c r="X55" s="129" t="str">
        <f t="shared" si="7"/>
        <v>не фин.</v>
      </c>
      <c r="Y55" s="153">
        <f t="shared" si="8"/>
      </c>
      <c r="Z55" s="147"/>
      <c r="AA55" s="142"/>
      <c r="AB55" s="143"/>
      <c r="AC55" s="143"/>
      <c r="AD55" s="143"/>
      <c r="AE55" s="148"/>
      <c r="AF55" s="145"/>
      <c r="AG55" s="148">
        <f t="shared" si="9"/>
      </c>
      <c r="AH55" s="143">
        <f t="shared" si="10"/>
        <v>0</v>
      </c>
      <c r="AI55" s="149" t="str">
        <f t="shared" si="11"/>
        <v>не фин.</v>
      </c>
      <c r="AJ55" s="160">
        <f t="shared" si="12"/>
      </c>
      <c r="AK55" s="64">
        <f t="shared" si="13"/>
      </c>
      <c r="AL55" s="77" t="str">
        <f t="shared" si="14"/>
        <v>не фин.</v>
      </c>
      <c r="AM55" s="71">
        <f t="shared" si="15"/>
        <v>4</v>
      </c>
      <c r="AN55" s="75">
        <f t="shared" si="16"/>
        <v>0</v>
      </c>
      <c r="AO55" s="74"/>
      <c r="AP55" s="36">
        <f t="shared" si="0"/>
      </c>
      <c r="AQ55" s="86"/>
      <c r="AR55" s="103">
        <f t="shared" si="40"/>
        <v>0</v>
      </c>
      <c r="AS55" s="172" t="str">
        <f t="shared" si="41"/>
        <v>не фин.</v>
      </c>
      <c r="AT55" s="166">
        <f t="shared" si="17"/>
        <v>0</v>
      </c>
      <c r="AU55" s="169"/>
      <c r="AV55" s="92">
        <f t="shared" si="42"/>
        <v>0</v>
      </c>
      <c r="AW55" s="96"/>
      <c r="AX55" s="104">
        <f t="shared" si="21"/>
      </c>
      <c r="AY55" s="83">
        <f t="shared" si="4"/>
      </c>
      <c r="AZ55" s="9"/>
      <c r="BA55" s="10"/>
    </row>
    <row r="56" spans="1:53" s="8" customFormat="1" ht="14.25">
      <c r="A56" s="39">
        <v>51</v>
      </c>
      <c r="B56" s="39"/>
      <c r="C56" s="37"/>
      <c r="D56" s="41"/>
      <c r="E56" s="37"/>
      <c r="F56" s="1"/>
      <c r="G56" s="1"/>
      <c r="H56" s="1"/>
      <c r="I56" s="1"/>
      <c r="J56" s="78"/>
      <c r="K56" s="78"/>
      <c r="L56" s="78"/>
      <c r="M56" s="42"/>
      <c r="N56" s="97"/>
      <c r="O56" s="127"/>
      <c r="P56" s="122"/>
      <c r="Q56" s="123"/>
      <c r="R56" s="123"/>
      <c r="S56" s="123"/>
      <c r="T56" s="128"/>
      <c r="U56" s="125"/>
      <c r="V56" s="128">
        <f t="shared" si="5"/>
      </c>
      <c r="W56" s="123">
        <f t="shared" si="6"/>
        <v>0</v>
      </c>
      <c r="X56" s="129" t="str">
        <f t="shared" si="7"/>
        <v>не фин.</v>
      </c>
      <c r="Y56" s="153">
        <f t="shared" si="8"/>
      </c>
      <c r="Z56" s="147"/>
      <c r="AA56" s="142"/>
      <c r="AB56" s="143"/>
      <c r="AC56" s="143"/>
      <c r="AD56" s="143"/>
      <c r="AE56" s="148"/>
      <c r="AF56" s="145"/>
      <c r="AG56" s="148">
        <f t="shared" si="9"/>
      </c>
      <c r="AH56" s="143">
        <f t="shared" si="10"/>
        <v>0</v>
      </c>
      <c r="AI56" s="149" t="str">
        <f t="shared" si="11"/>
        <v>не фин.</v>
      </c>
      <c r="AJ56" s="160">
        <f t="shared" si="12"/>
      </c>
      <c r="AK56" s="64">
        <f t="shared" si="13"/>
      </c>
      <c r="AL56" s="77" t="str">
        <f t="shared" si="14"/>
        <v>не фин.</v>
      </c>
      <c r="AM56" s="71">
        <f t="shared" si="15"/>
        <v>4</v>
      </c>
      <c r="AN56" s="75">
        <f t="shared" si="16"/>
        <v>0</v>
      </c>
      <c r="AO56" s="74"/>
      <c r="AP56" s="36">
        <f t="shared" si="0"/>
      </c>
      <c r="AQ56" s="86"/>
      <c r="AR56" s="103">
        <f t="shared" si="40"/>
        <v>0</v>
      </c>
      <c r="AS56" s="172" t="str">
        <f t="shared" si="41"/>
        <v>не фин.</v>
      </c>
      <c r="AT56" s="166">
        <f t="shared" si="17"/>
        <v>0</v>
      </c>
      <c r="AU56" s="169"/>
      <c r="AV56" s="92">
        <f t="shared" si="42"/>
        <v>0</v>
      </c>
      <c r="AW56" s="96"/>
      <c r="AX56" s="104">
        <f t="shared" si="21"/>
      </c>
      <c r="AY56" s="83">
        <f t="shared" si="4"/>
      </c>
      <c r="AZ56" s="9"/>
      <c r="BA56" s="10"/>
    </row>
    <row r="57" spans="1:53" s="8" customFormat="1" ht="14.25">
      <c r="A57" s="39">
        <v>52</v>
      </c>
      <c r="B57" s="39"/>
      <c r="C57" s="37"/>
      <c r="D57" s="41"/>
      <c r="E57" s="37"/>
      <c r="F57" s="1"/>
      <c r="G57" s="1"/>
      <c r="H57" s="1"/>
      <c r="I57" s="1"/>
      <c r="J57" s="78"/>
      <c r="K57" s="78"/>
      <c r="L57" s="78"/>
      <c r="M57" s="42"/>
      <c r="N57" s="97"/>
      <c r="O57" s="127"/>
      <c r="P57" s="122"/>
      <c r="Q57" s="123"/>
      <c r="R57" s="123"/>
      <c r="S57" s="123"/>
      <c r="T57" s="128"/>
      <c r="U57" s="125"/>
      <c r="V57" s="128">
        <f t="shared" si="5"/>
      </c>
      <c r="W57" s="123">
        <f t="shared" si="6"/>
        <v>0</v>
      </c>
      <c r="X57" s="129" t="str">
        <f t="shared" si="7"/>
        <v>не фин.</v>
      </c>
      <c r="Y57" s="153">
        <f t="shared" si="8"/>
      </c>
      <c r="Z57" s="147"/>
      <c r="AA57" s="142"/>
      <c r="AB57" s="143"/>
      <c r="AC57" s="143"/>
      <c r="AD57" s="143"/>
      <c r="AE57" s="148"/>
      <c r="AF57" s="145"/>
      <c r="AG57" s="148">
        <f t="shared" si="9"/>
      </c>
      <c r="AH57" s="143">
        <f t="shared" si="10"/>
        <v>0</v>
      </c>
      <c r="AI57" s="149" t="str">
        <f t="shared" si="11"/>
        <v>не фин.</v>
      </c>
      <c r="AJ57" s="160">
        <f t="shared" si="12"/>
      </c>
      <c r="AK57" s="64">
        <f t="shared" si="13"/>
      </c>
      <c r="AL57" s="77" t="str">
        <f t="shared" si="14"/>
        <v>не фин.</v>
      </c>
      <c r="AM57" s="71">
        <f t="shared" si="15"/>
        <v>4</v>
      </c>
      <c r="AN57" s="75">
        <f t="shared" si="16"/>
        <v>0</v>
      </c>
      <c r="AO57" s="74"/>
      <c r="AP57" s="36">
        <f t="shared" si="0"/>
      </c>
      <c r="AQ57" s="86"/>
      <c r="AR57" s="103">
        <f t="shared" si="40"/>
        <v>0</v>
      </c>
      <c r="AS57" s="172" t="str">
        <f t="shared" si="41"/>
        <v>не фин.</v>
      </c>
      <c r="AT57" s="166">
        <f t="shared" si="17"/>
        <v>0</v>
      </c>
      <c r="AU57" s="169"/>
      <c r="AV57" s="92">
        <f t="shared" si="42"/>
        <v>0</v>
      </c>
      <c r="AW57" s="96"/>
      <c r="AX57" s="104">
        <f t="shared" si="21"/>
      </c>
      <c r="AY57" s="83">
        <f t="shared" si="4"/>
      </c>
      <c r="AZ57" s="9"/>
      <c r="BA57" s="10"/>
    </row>
    <row r="58" spans="1:53" s="8" customFormat="1" ht="14.25">
      <c r="A58" s="39">
        <v>53</v>
      </c>
      <c r="B58" s="39"/>
      <c r="C58" s="37"/>
      <c r="D58" s="41"/>
      <c r="E58" s="37"/>
      <c r="F58" s="1"/>
      <c r="G58" s="1"/>
      <c r="H58" s="1"/>
      <c r="I58" s="1"/>
      <c r="J58" s="78"/>
      <c r="K58" s="78"/>
      <c r="L58" s="78"/>
      <c r="M58" s="42"/>
      <c r="N58" s="97"/>
      <c r="O58" s="127"/>
      <c r="P58" s="122"/>
      <c r="Q58" s="123"/>
      <c r="R58" s="123"/>
      <c r="S58" s="123"/>
      <c r="T58" s="128"/>
      <c r="U58" s="125"/>
      <c r="V58" s="128">
        <f t="shared" si="5"/>
      </c>
      <c r="W58" s="123">
        <f t="shared" si="6"/>
        <v>0</v>
      </c>
      <c r="X58" s="129" t="str">
        <f t="shared" si="7"/>
        <v>не фин.</v>
      </c>
      <c r="Y58" s="153">
        <f t="shared" si="8"/>
      </c>
      <c r="Z58" s="147"/>
      <c r="AA58" s="142"/>
      <c r="AB58" s="143"/>
      <c r="AC58" s="143"/>
      <c r="AD58" s="143"/>
      <c r="AE58" s="148"/>
      <c r="AF58" s="145"/>
      <c r="AG58" s="148">
        <f t="shared" si="9"/>
      </c>
      <c r="AH58" s="143">
        <f t="shared" si="10"/>
        <v>0</v>
      </c>
      <c r="AI58" s="149" t="str">
        <f t="shared" si="11"/>
        <v>не фин.</v>
      </c>
      <c r="AJ58" s="160">
        <f t="shared" si="12"/>
      </c>
      <c r="AK58" s="64">
        <f t="shared" si="13"/>
      </c>
      <c r="AL58" s="77" t="str">
        <f t="shared" si="14"/>
        <v>не фин.</v>
      </c>
      <c r="AM58" s="71">
        <f t="shared" si="15"/>
        <v>4</v>
      </c>
      <c r="AN58" s="75">
        <f t="shared" si="16"/>
        <v>0</v>
      </c>
      <c r="AO58" s="74"/>
      <c r="AP58" s="36">
        <f t="shared" si="0"/>
      </c>
      <c r="AQ58" s="86"/>
      <c r="AR58" s="103">
        <f t="shared" si="40"/>
        <v>0</v>
      </c>
      <c r="AS58" s="172" t="str">
        <f t="shared" si="41"/>
        <v>не фин.</v>
      </c>
      <c r="AT58" s="166">
        <f t="shared" si="17"/>
        <v>0</v>
      </c>
      <c r="AU58" s="169"/>
      <c r="AV58" s="92">
        <f t="shared" si="42"/>
        <v>0</v>
      </c>
      <c r="AW58" s="96"/>
      <c r="AX58" s="104">
        <f t="shared" si="21"/>
      </c>
      <c r="AY58" s="83">
        <f t="shared" si="4"/>
      </c>
      <c r="AZ58" s="9"/>
      <c r="BA58" s="10"/>
    </row>
    <row r="59" spans="1:53" s="8" customFormat="1" ht="14.25">
      <c r="A59" s="39">
        <v>54</v>
      </c>
      <c r="B59" s="39"/>
      <c r="C59" s="37"/>
      <c r="D59" s="41"/>
      <c r="E59" s="37"/>
      <c r="F59" s="1"/>
      <c r="G59" s="1"/>
      <c r="H59" s="1"/>
      <c r="I59" s="1"/>
      <c r="J59" s="78"/>
      <c r="K59" s="78"/>
      <c r="L59" s="78"/>
      <c r="M59" s="42"/>
      <c r="N59" s="97"/>
      <c r="O59" s="127"/>
      <c r="P59" s="122"/>
      <c r="Q59" s="123"/>
      <c r="R59" s="123"/>
      <c r="S59" s="123"/>
      <c r="T59" s="128"/>
      <c r="U59" s="125"/>
      <c r="V59" s="128">
        <f t="shared" si="5"/>
      </c>
      <c r="W59" s="123">
        <f t="shared" si="6"/>
        <v>0</v>
      </c>
      <c r="X59" s="129" t="str">
        <f t="shared" si="7"/>
        <v>не фин.</v>
      </c>
      <c r="Y59" s="153">
        <f t="shared" si="8"/>
      </c>
      <c r="Z59" s="147"/>
      <c r="AA59" s="142"/>
      <c r="AB59" s="143"/>
      <c r="AC59" s="143"/>
      <c r="AD59" s="143"/>
      <c r="AE59" s="148"/>
      <c r="AF59" s="145"/>
      <c r="AG59" s="148">
        <f t="shared" si="9"/>
      </c>
      <c r="AH59" s="143">
        <f t="shared" si="10"/>
        <v>0</v>
      </c>
      <c r="AI59" s="149" t="str">
        <f t="shared" si="11"/>
        <v>не фин.</v>
      </c>
      <c r="AJ59" s="160">
        <f t="shared" si="12"/>
      </c>
      <c r="AK59" s="64">
        <f t="shared" si="13"/>
      </c>
      <c r="AL59" s="77" t="str">
        <f t="shared" si="14"/>
        <v>не фин.</v>
      </c>
      <c r="AM59" s="71">
        <f t="shared" si="15"/>
        <v>4</v>
      </c>
      <c r="AN59" s="75">
        <f t="shared" si="16"/>
        <v>0</v>
      </c>
      <c r="AO59" s="74"/>
      <c r="AP59" s="36">
        <f t="shared" si="0"/>
      </c>
      <c r="AQ59" s="86"/>
      <c r="AR59" s="105">
        <f t="shared" si="40"/>
        <v>0</v>
      </c>
      <c r="AS59" s="173" t="str">
        <f t="shared" si="41"/>
        <v>не фин.</v>
      </c>
      <c r="AT59" s="167">
        <f t="shared" si="17"/>
        <v>0</v>
      </c>
      <c r="AU59" s="170"/>
      <c r="AV59" s="93">
        <f t="shared" si="42"/>
        <v>0</v>
      </c>
      <c r="AW59" s="94"/>
      <c r="AX59" s="106">
        <f t="shared" si="21"/>
      </c>
      <c r="AY59" s="83">
        <f t="shared" si="4"/>
      </c>
      <c r="AZ59" s="9"/>
      <c r="BA59" s="10"/>
    </row>
    <row r="60" spans="1:53" s="8" customFormat="1" ht="14.25">
      <c r="A60" s="39">
        <v>55</v>
      </c>
      <c r="B60" s="39"/>
      <c r="C60" s="37"/>
      <c r="D60" s="41"/>
      <c r="E60" s="37"/>
      <c r="F60" s="1"/>
      <c r="G60" s="1"/>
      <c r="H60" s="1"/>
      <c r="I60" s="1"/>
      <c r="J60" s="78"/>
      <c r="K60" s="78"/>
      <c r="L60" s="78"/>
      <c r="M60" s="42"/>
      <c r="N60" s="97"/>
      <c r="O60" s="127"/>
      <c r="P60" s="122"/>
      <c r="Q60" s="123"/>
      <c r="R60" s="123"/>
      <c r="S60" s="123"/>
      <c r="T60" s="128"/>
      <c r="U60" s="125"/>
      <c r="V60" s="128">
        <f t="shared" si="5"/>
      </c>
      <c r="W60" s="123">
        <f t="shared" si="6"/>
        <v>0</v>
      </c>
      <c r="X60" s="129" t="str">
        <f t="shared" si="7"/>
        <v>не фин.</v>
      </c>
      <c r="Y60" s="153">
        <f t="shared" si="8"/>
      </c>
      <c r="Z60" s="147"/>
      <c r="AA60" s="142"/>
      <c r="AB60" s="143"/>
      <c r="AC60" s="143"/>
      <c r="AD60" s="143"/>
      <c r="AE60" s="148"/>
      <c r="AF60" s="145"/>
      <c r="AG60" s="148">
        <f t="shared" si="9"/>
      </c>
      <c r="AH60" s="143">
        <f t="shared" si="10"/>
        <v>0</v>
      </c>
      <c r="AI60" s="149" t="str">
        <f t="shared" si="11"/>
        <v>не фин.</v>
      </c>
      <c r="AJ60" s="160">
        <f t="shared" si="12"/>
      </c>
      <c r="AK60" s="64">
        <f t="shared" si="13"/>
      </c>
      <c r="AL60" s="77" t="str">
        <f t="shared" si="14"/>
        <v>не фин.</v>
      </c>
      <c r="AM60" s="71">
        <f t="shared" si="15"/>
        <v>4</v>
      </c>
      <c r="AN60" s="75">
        <f t="shared" si="16"/>
        <v>0</v>
      </c>
      <c r="AO60" s="74"/>
      <c r="AP60" s="36">
        <f t="shared" si="0"/>
      </c>
      <c r="AQ60" s="86"/>
      <c r="AR60" s="101">
        <f aca="true" t="shared" si="43" ref="AR60:AR65">SUM($AK$60:$AK$65)</f>
        <v>0</v>
      </c>
      <c r="AS60" s="171" t="str">
        <f aca="true" t="shared" si="44" ref="AS60:AS65">IF(COUNTIF($AL$60:$AL$65,"прев. КВ")&gt;0,"прев. КВ",IF(AV60&gt;0,"сн с этапов",IF(COUNTIF($AL$60:$AL$65,"не фин.")&gt;0,"не фин.",AR60)))</f>
        <v>не фин.</v>
      </c>
      <c r="AT60" s="165">
        <f t="shared" si="17"/>
        <v>0</v>
      </c>
      <c r="AU60" s="168"/>
      <c r="AV60" s="91">
        <f aca="true" t="shared" si="45" ref="AV60:AV65">SUM($AN$60:$AN$65)</f>
        <v>0</v>
      </c>
      <c r="AW60" s="95"/>
      <c r="AX60" s="102">
        <f t="shared" si="21"/>
      </c>
      <c r="AY60" s="83">
        <f t="shared" si="4"/>
      </c>
      <c r="AZ60" s="9"/>
      <c r="BA60" s="10"/>
    </row>
    <row r="61" spans="1:53" s="8" customFormat="1" ht="14.25">
      <c r="A61" s="39">
        <v>56</v>
      </c>
      <c r="B61" s="39"/>
      <c r="C61" s="37"/>
      <c r="D61" s="41"/>
      <c r="E61" s="37"/>
      <c r="F61" s="1"/>
      <c r="G61" s="1"/>
      <c r="H61" s="1"/>
      <c r="I61" s="1"/>
      <c r="J61" s="78"/>
      <c r="K61" s="78"/>
      <c r="L61" s="78"/>
      <c r="M61" s="42"/>
      <c r="N61" s="97"/>
      <c r="O61" s="127"/>
      <c r="P61" s="122"/>
      <c r="Q61" s="123"/>
      <c r="R61" s="123"/>
      <c r="S61" s="123"/>
      <c r="T61" s="128"/>
      <c r="U61" s="125"/>
      <c r="V61" s="128">
        <f t="shared" si="5"/>
      </c>
      <c r="W61" s="123">
        <f t="shared" si="6"/>
        <v>0</v>
      </c>
      <c r="X61" s="129" t="str">
        <f t="shared" si="7"/>
        <v>не фин.</v>
      </c>
      <c r="Y61" s="153">
        <f t="shared" si="8"/>
      </c>
      <c r="Z61" s="147"/>
      <c r="AA61" s="142"/>
      <c r="AB61" s="143"/>
      <c r="AC61" s="143"/>
      <c r="AD61" s="143"/>
      <c r="AE61" s="148"/>
      <c r="AF61" s="145"/>
      <c r="AG61" s="148">
        <f t="shared" si="9"/>
      </c>
      <c r="AH61" s="143">
        <f t="shared" si="10"/>
        <v>0</v>
      </c>
      <c r="AI61" s="149" t="str">
        <f t="shared" si="11"/>
        <v>не фин.</v>
      </c>
      <c r="AJ61" s="160">
        <f t="shared" si="12"/>
      </c>
      <c r="AK61" s="64">
        <f t="shared" si="13"/>
      </c>
      <c r="AL61" s="77" t="str">
        <f t="shared" si="14"/>
        <v>не фин.</v>
      </c>
      <c r="AM61" s="71">
        <f t="shared" si="15"/>
        <v>4</v>
      </c>
      <c r="AN61" s="75">
        <f t="shared" si="16"/>
        <v>0</v>
      </c>
      <c r="AO61" s="74"/>
      <c r="AP61" s="36">
        <f t="shared" si="0"/>
      </c>
      <c r="AQ61" s="86"/>
      <c r="AR61" s="103">
        <f t="shared" si="43"/>
        <v>0</v>
      </c>
      <c r="AS61" s="172" t="str">
        <f t="shared" si="44"/>
        <v>не фин.</v>
      </c>
      <c r="AT61" s="166">
        <f t="shared" si="17"/>
        <v>0</v>
      </c>
      <c r="AU61" s="169"/>
      <c r="AV61" s="92">
        <f t="shared" si="45"/>
        <v>0</v>
      </c>
      <c r="AW61" s="96"/>
      <c r="AX61" s="104">
        <f t="shared" si="21"/>
      </c>
      <c r="AY61" s="83">
        <f t="shared" si="4"/>
      </c>
      <c r="AZ61" s="9"/>
      <c r="BA61" s="10"/>
    </row>
    <row r="62" spans="1:53" s="8" customFormat="1" ht="14.25">
      <c r="A62" s="39">
        <v>57</v>
      </c>
      <c r="B62" s="39"/>
      <c r="C62" s="37"/>
      <c r="D62" s="41"/>
      <c r="E62" s="37"/>
      <c r="F62" s="1"/>
      <c r="G62" s="1"/>
      <c r="H62" s="1"/>
      <c r="I62" s="1"/>
      <c r="J62" s="78"/>
      <c r="K62" s="78"/>
      <c r="L62" s="78"/>
      <c r="M62" s="42"/>
      <c r="N62" s="97"/>
      <c r="O62" s="127"/>
      <c r="P62" s="122"/>
      <c r="Q62" s="123"/>
      <c r="R62" s="123"/>
      <c r="S62" s="123"/>
      <c r="T62" s="128"/>
      <c r="U62" s="125"/>
      <c r="V62" s="128">
        <f t="shared" si="5"/>
      </c>
      <c r="W62" s="123">
        <f t="shared" si="6"/>
        <v>0</v>
      </c>
      <c r="X62" s="129" t="str">
        <f t="shared" si="7"/>
        <v>не фин.</v>
      </c>
      <c r="Y62" s="153">
        <f t="shared" si="8"/>
      </c>
      <c r="Z62" s="147"/>
      <c r="AA62" s="142"/>
      <c r="AB62" s="143"/>
      <c r="AC62" s="143"/>
      <c r="AD62" s="143"/>
      <c r="AE62" s="148"/>
      <c r="AF62" s="145"/>
      <c r="AG62" s="148">
        <f t="shared" si="9"/>
      </c>
      <c r="AH62" s="143">
        <f t="shared" si="10"/>
        <v>0</v>
      </c>
      <c r="AI62" s="149" t="str">
        <f t="shared" si="11"/>
        <v>не фин.</v>
      </c>
      <c r="AJ62" s="160">
        <f t="shared" si="12"/>
      </c>
      <c r="AK62" s="64">
        <f t="shared" si="13"/>
      </c>
      <c r="AL62" s="77" t="str">
        <f t="shared" si="14"/>
        <v>не фин.</v>
      </c>
      <c r="AM62" s="71">
        <f t="shared" si="15"/>
        <v>4</v>
      </c>
      <c r="AN62" s="75">
        <f t="shared" si="16"/>
        <v>0</v>
      </c>
      <c r="AO62" s="74"/>
      <c r="AP62" s="36">
        <f t="shared" si="0"/>
      </c>
      <c r="AQ62" s="86"/>
      <c r="AR62" s="103">
        <f t="shared" si="43"/>
        <v>0</v>
      </c>
      <c r="AS62" s="172" t="str">
        <f t="shared" si="44"/>
        <v>не фин.</v>
      </c>
      <c r="AT62" s="166">
        <f t="shared" si="17"/>
        <v>0</v>
      </c>
      <c r="AU62" s="169"/>
      <c r="AV62" s="92">
        <f t="shared" si="45"/>
        <v>0</v>
      </c>
      <c r="AW62" s="96"/>
      <c r="AX62" s="104">
        <f t="shared" si="21"/>
      </c>
      <c r="AY62" s="83">
        <f t="shared" si="4"/>
      </c>
      <c r="AZ62" s="9"/>
      <c r="BA62" s="10"/>
    </row>
    <row r="63" spans="1:53" s="8" customFormat="1" ht="14.25">
      <c r="A63" s="39">
        <v>58</v>
      </c>
      <c r="B63" s="39"/>
      <c r="C63" s="37"/>
      <c r="D63" s="41"/>
      <c r="E63" s="37"/>
      <c r="F63" s="1"/>
      <c r="G63" s="1"/>
      <c r="H63" s="1"/>
      <c r="I63" s="1"/>
      <c r="J63" s="78"/>
      <c r="K63" s="78"/>
      <c r="L63" s="78"/>
      <c r="M63" s="42"/>
      <c r="N63" s="97"/>
      <c r="O63" s="127"/>
      <c r="P63" s="122"/>
      <c r="Q63" s="123"/>
      <c r="R63" s="123"/>
      <c r="S63" s="123"/>
      <c r="T63" s="128"/>
      <c r="U63" s="125"/>
      <c r="V63" s="128">
        <f t="shared" si="5"/>
      </c>
      <c r="W63" s="123">
        <f t="shared" si="6"/>
        <v>0</v>
      </c>
      <c r="X63" s="129" t="str">
        <f t="shared" si="7"/>
        <v>не фин.</v>
      </c>
      <c r="Y63" s="153">
        <f t="shared" si="8"/>
      </c>
      <c r="Z63" s="147"/>
      <c r="AA63" s="142"/>
      <c r="AB63" s="143"/>
      <c r="AC63" s="143"/>
      <c r="AD63" s="143"/>
      <c r="AE63" s="148"/>
      <c r="AF63" s="145"/>
      <c r="AG63" s="148">
        <f t="shared" si="9"/>
      </c>
      <c r="AH63" s="143">
        <f t="shared" si="10"/>
        <v>0</v>
      </c>
      <c r="AI63" s="149" t="str">
        <f t="shared" si="11"/>
        <v>не фин.</v>
      </c>
      <c r="AJ63" s="160">
        <f t="shared" si="12"/>
      </c>
      <c r="AK63" s="64">
        <f t="shared" si="13"/>
      </c>
      <c r="AL63" s="77" t="str">
        <f t="shared" si="14"/>
        <v>не фин.</v>
      </c>
      <c r="AM63" s="71">
        <f t="shared" si="15"/>
        <v>4</v>
      </c>
      <c r="AN63" s="75">
        <f t="shared" si="16"/>
        <v>0</v>
      </c>
      <c r="AO63" s="74"/>
      <c r="AP63" s="36">
        <f t="shared" si="0"/>
      </c>
      <c r="AQ63" s="86"/>
      <c r="AR63" s="103">
        <f t="shared" si="43"/>
        <v>0</v>
      </c>
      <c r="AS63" s="172" t="str">
        <f t="shared" si="44"/>
        <v>не фин.</v>
      </c>
      <c r="AT63" s="166">
        <f t="shared" si="17"/>
        <v>0</v>
      </c>
      <c r="AU63" s="169"/>
      <c r="AV63" s="92">
        <f t="shared" si="45"/>
        <v>0</v>
      </c>
      <c r="AW63" s="96"/>
      <c r="AX63" s="104">
        <f t="shared" si="21"/>
      </c>
      <c r="AY63" s="83">
        <f t="shared" si="4"/>
      </c>
      <c r="AZ63" s="9"/>
      <c r="BA63" s="10"/>
    </row>
    <row r="64" spans="1:53" s="8" customFormat="1" ht="14.25">
      <c r="A64" s="39">
        <v>59</v>
      </c>
      <c r="B64" s="39"/>
      <c r="C64" s="37"/>
      <c r="D64" s="41"/>
      <c r="E64" s="37"/>
      <c r="F64" s="1"/>
      <c r="G64" s="1"/>
      <c r="H64" s="1"/>
      <c r="I64" s="1"/>
      <c r="J64" s="78"/>
      <c r="K64" s="78"/>
      <c r="L64" s="78"/>
      <c r="M64" s="42"/>
      <c r="N64" s="97"/>
      <c r="O64" s="127"/>
      <c r="P64" s="122"/>
      <c r="Q64" s="123"/>
      <c r="R64" s="123"/>
      <c r="S64" s="123"/>
      <c r="T64" s="128"/>
      <c r="U64" s="125"/>
      <c r="V64" s="128">
        <f t="shared" si="5"/>
      </c>
      <c r="W64" s="123">
        <f t="shared" si="6"/>
        <v>0</v>
      </c>
      <c r="X64" s="129" t="str">
        <f t="shared" si="7"/>
        <v>не фин.</v>
      </c>
      <c r="Y64" s="153">
        <f t="shared" si="8"/>
      </c>
      <c r="Z64" s="147"/>
      <c r="AA64" s="142"/>
      <c r="AB64" s="143"/>
      <c r="AC64" s="143"/>
      <c r="AD64" s="143"/>
      <c r="AE64" s="148"/>
      <c r="AF64" s="145"/>
      <c r="AG64" s="148">
        <f t="shared" si="9"/>
      </c>
      <c r="AH64" s="143">
        <f t="shared" si="10"/>
        <v>0</v>
      </c>
      <c r="AI64" s="149" t="str">
        <f t="shared" si="11"/>
        <v>не фин.</v>
      </c>
      <c r="AJ64" s="160">
        <f t="shared" si="12"/>
      </c>
      <c r="AK64" s="64">
        <f t="shared" si="13"/>
      </c>
      <c r="AL64" s="77" t="str">
        <f t="shared" si="14"/>
        <v>не фин.</v>
      </c>
      <c r="AM64" s="71">
        <f t="shared" si="15"/>
        <v>4</v>
      </c>
      <c r="AN64" s="75">
        <f t="shared" si="16"/>
        <v>0</v>
      </c>
      <c r="AO64" s="74"/>
      <c r="AP64" s="36">
        <f t="shared" si="0"/>
      </c>
      <c r="AQ64" s="86"/>
      <c r="AR64" s="103">
        <f t="shared" si="43"/>
        <v>0</v>
      </c>
      <c r="AS64" s="172" t="str">
        <f t="shared" si="44"/>
        <v>не фин.</v>
      </c>
      <c r="AT64" s="166">
        <f t="shared" si="17"/>
        <v>0</v>
      </c>
      <c r="AU64" s="169"/>
      <c r="AV64" s="92">
        <f t="shared" si="45"/>
        <v>0</v>
      </c>
      <c r="AW64" s="96"/>
      <c r="AX64" s="104">
        <f t="shared" si="21"/>
      </c>
      <c r="AY64" s="83">
        <f t="shared" si="4"/>
      </c>
      <c r="AZ64" s="9"/>
      <c r="BA64" s="10"/>
    </row>
    <row r="65" spans="1:53" s="8" customFormat="1" ht="14.25">
      <c r="A65" s="39">
        <v>60</v>
      </c>
      <c r="B65" s="39"/>
      <c r="C65" s="37"/>
      <c r="D65" s="41"/>
      <c r="E65" s="37"/>
      <c r="F65" s="1"/>
      <c r="G65" s="1"/>
      <c r="H65" s="1"/>
      <c r="I65" s="1"/>
      <c r="J65" s="78"/>
      <c r="K65" s="78"/>
      <c r="L65" s="78"/>
      <c r="M65" s="42"/>
      <c r="N65" s="97"/>
      <c r="O65" s="127"/>
      <c r="P65" s="122"/>
      <c r="Q65" s="123"/>
      <c r="R65" s="123"/>
      <c r="S65" s="123"/>
      <c r="T65" s="128"/>
      <c r="U65" s="125"/>
      <c r="V65" s="128">
        <f t="shared" si="5"/>
      </c>
      <c r="W65" s="123">
        <f t="shared" si="6"/>
        <v>0</v>
      </c>
      <c r="X65" s="129" t="str">
        <f t="shared" si="7"/>
        <v>не фин.</v>
      </c>
      <c r="Y65" s="153">
        <f t="shared" si="8"/>
      </c>
      <c r="Z65" s="147"/>
      <c r="AA65" s="142"/>
      <c r="AB65" s="143"/>
      <c r="AC65" s="143"/>
      <c r="AD65" s="143"/>
      <c r="AE65" s="148"/>
      <c r="AF65" s="145"/>
      <c r="AG65" s="148">
        <f t="shared" si="9"/>
      </c>
      <c r="AH65" s="143">
        <f t="shared" si="10"/>
        <v>0</v>
      </c>
      <c r="AI65" s="149" t="str">
        <f t="shared" si="11"/>
        <v>не фин.</v>
      </c>
      <c r="AJ65" s="160">
        <f t="shared" si="12"/>
      </c>
      <c r="AK65" s="64">
        <f t="shared" si="13"/>
      </c>
      <c r="AL65" s="77" t="str">
        <f t="shared" si="14"/>
        <v>не фин.</v>
      </c>
      <c r="AM65" s="71">
        <f t="shared" si="15"/>
        <v>4</v>
      </c>
      <c r="AN65" s="75">
        <f t="shared" si="16"/>
        <v>0</v>
      </c>
      <c r="AO65" s="74"/>
      <c r="AP65" s="36">
        <f t="shared" si="0"/>
      </c>
      <c r="AQ65" s="86"/>
      <c r="AR65" s="105">
        <f t="shared" si="43"/>
        <v>0</v>
      </c>
      <c r="AS65" s="173" t="str">
        <f t="shared" si="44"/>
        <v>не фин.</v>
      </c>
      <c r="AT65" s="167">
        <f t="shared" si="17"/>
        <v>0</v>
      </c>
      <c r="AU65" s="170"/>
      <c r="AV65" s="93">
        <f t="shared" si="45"/>
        <v>0</v>
      </c>
      <c r="AW65" s="94"/>
      <c r="AX65" s="106">
        <f t="shared" si="21"/>
      </c>
      <c r="AY65" s="83">
        <f t="shared" si="4"/>
      </c>
      <c r="AZ65" s="9"/>
      <c r="BA65" s="10"/>
    </row>
    <row r="66" spans="1:53" s="8" customFormat="1" ht="14.25">
      <c r="A66" s="39">
        <v>61</v>
      </c>
      <c r="B66" s="39"/>
      <c r="C66" s="37"/>
      <c r="D66" s="41"/>
      <c r="E66" s="37"/>
      <c r="F66" s="1"/>
      <c r="G66" s="1"/>
      <c r="H66" s="1"/>
      <c r="I66" s="1"/>
      <c r="J66" s="78"/>
      <c r="K66" s="78"/>
      <c r="L66" s="78"/>
      <c r="M66" s="42"/>
      <c r="N66" s="97"/>
      <c r="O66" s="127"/>
      <c r="P66" s="122"/>
      <c r="Q66" s="123"/>
      <c r="R66" s="123"/>
      <c r="S66" s="123"/>
      <c r="T66" s="128"/>
      <c r="U66" s="125"/>
      <c r="V66" s="128">
        <f t="shared" si="5"/>
      </c>
      <c r="W66" s="123">
        <f t="shared" si="6"/>
        <v>0</v>
      </c>
      <c r="X66" s="129" t="str">
        <f t="shared" si="7"/>
        <v>не фин.</v>
      </c>
      <c r="Y66" s="153">
        <f t="shared" si="8"/>
      </c>
      <c r="Z66" s="147"/>
      <c r="AA66" s="142"/>
      <c r="AB66" s="143"/>
      <c r="AC66" s="143"/>
      <c r="AD66" s="143"/>
      <c r="AE66" s="148"/>
      <c r="AF66" s="145"/>
      <c r="AG66" s="148">
        <f t="shared" si="9"/>
      </c>
      <c r="AH66" s="143">
        <f t="shared" si="10"/>
        <v>0</v>
      </c>
      <c r="AI66" s="149" t="str">
        <f t="shared" si="11"/>
        <v>не фин.</v>
      </c>
      <c r="AJ66" s="160">
        <f t="shared" si="12"/>
      </c>
      <c r="AK66" s="64">
        <f t="shared" si="13"/>
      </c>
      <c r="AL66" s="77" t="str">
        <f t="shared" si="14"/>
        <v>не фин.</v>
      </c>
      <c r="AM66" s="71">
        <f t="shared" si="15"/>
        <v>4</v>
      </c>
      <c r="AN66" s="75">
        <f t="shared" si="16"/>
        <v>0</v>
      </c>
      <c r="AO66" s="74"/>
      <c r="AP66" s="36">
        <f t="shared" si="0"/>
      </c>
      <c r="AQ66" s="86"/>
      <c r="AR66" s="101">
        <f aca="true" t="shared" si="46" ref="AR66:AR71">SUM($AK$66:$AK$71)</f>
        <v>0</v>
      </c>
      <c r="AS66" s="171" t="str">
        <f aca="true" t="shared" si="47" ref="AS66:AS71">IF(COUNTIF($AL$66:$AL$71,"прев. КВ")&gt;0,"прев. КВ",IF(AV66&gt;0,"сн с этапов",IF(COUNTIF($AL$66:$AL$71,"не фин.")&gt;0,"не фин.",AR66)))</f>
        <v>не фин.</v>
      </c>
      <c r="AT66" s="165">
        <f t="shared" si="17"/>
        <v>0</v>
      </c>
      <c r="AU66" s="168"/>
      <c r="AV66" s="91">
        <f aca="true" t="shared" si="48" ref="AV66:AV71">SUM($AN$66:$AN$71)</f>
        <v>0</v>
      </c>
      <c r="AW66" s="95"/>
      <c r="AX66" s="102">
        <f t="shared" si="21"/>
      </c>
      <c r="AY66" s="83">
        <f t="shared" si="4"/>
      </c>
      <c r="AZ66" s="9"/>
      <c r="BA66" s="10"/>
    </row>
    <row r="67" spans="1:53" s="8" customFormat="1" ht="14.25">
      <c r="A67" s="39">
        <v>62</v>
      </c>
      <c r="B67" s="39"/>
      <c r="C67" s="37"/>
      <c r="D67" s="41"/>
      <c r="E67" s="37"/>
      <c r="F67" s="1"/>
      <c r="G67" s="1"/>
      <c r="H67" s="1"/>
      <c r="I67" s="1"/>
      <c r="J67" s="78"/>
      <c r="K67" s="78"/>
      <c r="L67" s="78"/>
      <c r="M67" s="42"/>
      <c r="N67" s="97"/>
      <c r="O67" s="127"/>
      <c r="P67" s="122"/>
      <c r="Q67" s="123"/>
      <c r="R67" s="123"/>
      <c r="S67" s="123"/>
      <c r="T67" s="128"/>
      <c r="U67" s="125"/>
      <c r="V67" s="128">
        <f t="shared" si="5"/>
      </c>
      <c r="W67" s="123">
        <f t="shared" si="6"/>
        <v>0</v>
      </c>
      <c r="X67" s="129" t="str">
        <f t="shared" si="7"/>
        <v>не фин.</v>
      </c>
      <c r="Y67" s="153">
        <f t="shared" si="8"/>
      </c>
      <c r="Z67" s="147"/>
      <c r="AA67" s="142"/>
      <c r="AB67" s="143"/>
      <c r="AC67" s="143"/>
      <c r="AD67" s="143"/>
      <c r="AE67" s="148"/>
      <c r="AF67" s="145"/>
      <c r="AG67" s="148">
        <f t="shared" si="9"/>
      </c>
      <c r="AH67" s="143">
        <f t="shared" si="10"/>
        <v>0</v>
      </c>
      <c r="AI67" s="149" t="str">
        <f t="shared" si="11"/>
        <v>не фин.</v>
      </c>
      <c r="AJ67" s="160">
        <f t="shared" si="12"/>
      </c>
      <c r="AK67" s="64">
        <f t="shared" si="13"/>
      </c>
      <c r="AL67" s="77" t="str">
        <f t="shared" si="14"/>
        <v>не фин.</v>
      </c>
      <c r="AM67" s="71">
        <f t="shared" si="15"/>
        <v>4</v>
      </c>
      <c r="AN67" s="75">
        <f t="shared" si="16"/>
        <v>0</v>
      </c>
      <c r="AO67" s="74"/>
      <c r="AP67" s="36">
        <f t="shared" si="0"/>
      </c>
      <c r="AQ67" s="86"/>
      <c r="AR67" s="103">
        <f t="shared" si="46"/>
        <v>0</v>
      </c>
      <c r="AS67" s="172" t="str">
        <f t="shared" si="47"/>
        <v>не фин.</v>
      </c>
      <c r="AT67" s="166">
        <f t="shared" si="17"/>
        <v>0</v>
      </c>
      <c r="AU67" s="169"/>
      <c r="AV67" s="92">
        <f t="shared" si="48"/>
        <v>0</v>
      </c>
      <c r="AW67" s="96"/>
      <c r="AX67" s="104">
        <f t="shared" si="21"/>
      </c>
      <c r="AY67" s="83">
        <f t="shared" si="4"/>
      </c>
      <c r="AZ67" s="9"/>
      <c r="BA67" s="10"/>
    </row>
    <row r="68" spans="1:53" s="8" customFormat="1" ht="14.25">
      <c r="A68" s="39">
        <v>63</v>
      </c>
      <c r="B68" s="39"/>
      <c r="C68" s="37"/>
      <c r="D68" s="41"/>
      <c r="E68" s="37"/>
      <c r="F68" s="1"/>
      <c r="G68" s="1"/>
      <c r="H68" s="1"/>
      <c r="I68" s="1"/>
      <c r="J68" s="78"/>
      <c r="K68" s="78"/>
      <c r="L68" s="78"/>
      <c r="M68" s="42"/>
      <c r="N68" s="97"/>
      <c r="O68" s="127"/>
      <c r="P68" s="122"/>
      <c r="Q68" s="123"/>
      <c r="R68" s="123"/>
      <c r="S68" s="123"/>
      <c r="T68" s="128"/>
      <c r="U68" s="125"/>
      <c r="V68" s="128">
        <f t="shared" si="5"/>
      </c>
      <c r="W68" s="123">
        <f t="shared" si="6"/>
        <v>0</v>
      </c>
      <c r="X68" s="129" t="str">
        <f t="shared" si="7"/>
        <v>не фин.</v>
      </c>
      <c r="Y68" s="153">
        <f t="shared" si="8"/>
      </c>
      <c r="Z68" s="147"/>
      <c r="AA68" s="142"/>
      <c r="AB68" s="143"/>
      <c r="AC68" s="143"/>
      <c r="AD68" s="143"/>
      <c r="AE68" s="148"/>
      <c r="AF68" s="145"/>
      <c r="AG68" s="148">
        <f t="shared" si="9"/>
      </c>
      <c r="AH68" s="143">
        <f t="shared" si="10"/>
        <v>0</v>
      </c>
      <c r="AI68" s="149" t="str">
        <f t="shared" si="11"/>
        <v>не фин.</v>
      </c>
      <c r="AJ68" s="160">
        <f t="shared" si="12"/>
      </c>
      <c r="AK68" s="64">
        <f t="shared" si="13"/>
      </c>
      <c r="AL68" s="77" t="str">
        <f t="shared" si="14"/>
        <v>не фин.</v>
      </c>
      <c r="AM68" s="71">
        <f t="shared" si="15"/>
        <v>4</v>
      </c>
      <c r="AN68" s="75">
        <f t="shared" si="16"/>
        <v>0</v>
      </c>
      <c r="AO68" s="74"/>
      <c r="AP68" s="36">
        <f t="shared" si="0"/>
      </c>
      <c r="AQ68" s="86"/>
      <c r="AR68" s="103">
        <f t="shared" si="46"/>
        <v>0</v>
      </c>
      <c r="AS68" s="172" t="str">
        <f t="shared" si="47"/>
        <v>не фин.</v>
      </c>
      <c r="AT68" s="166">
        <f t="shared" si="17"/>
        <v>0</v>
      </c>
      <c r="AU68" s="169"/>
      <c r="AV68" s="92">
        <f t="shared" si="48"/>
        <v>0</v>
      </c>
      <c r="AW68" s="96"/>
      <c r="AX68" s="104">
        <f t="shared" si="21"/>
      </c>
      <c r="AY68" s="83">
        <f t="shared" si="4"/>
      </c>
      <c r="AZ68" s="9"/>
      <c r="BA68" s="10"/>
    </row>
    <row r="69" spans="1:53" s="8" customFormat="1" ht="14.25">
      <c r="A69" s="39">
        <v>64</v>
      </c>
      <c r="B69" s="39"/>
      <c r="C69" s="37"/>
      <c r="D69" s="41"/>
      <c r="E69" s="37"/>
      <c r="F69" s="1"/>
      <c r="G69" s="1"/>
      <c r="H69" s="1"/>
      <c r="I69" s="1"/>
      <c r="J69" s="78"/>
      <c r="K69" s="78"/>
      <c r="L69" s="78"/>
      <c r="M69" s="42"/>
      <c r="N69" s="97"/>
      <c r="O69" s="127"/>
      <c r="P69" s="122"/>
      <c r="Q69" s="123"/>
      <c r="R69" s="123"/>
      <c r="S69" s="123"/>
      <c r="T69" s="128"/>
      <c r="U69" s="125"/>
      <c r="V69" s="128">
        <f t="shared" si="5"/>
      </c>
      <c r="W69" s="123">
        <f t="shared" si="6"/>
        <v>0</v>
      </c>
      <c r="X69" s="129" t="str">
        <f t="shared" si="7"/>
        <v>не фин.</v>
      </c>
      <c r="Y69" s="153">
        <f t="shared" si="8"/>
      </c>
      <c r="Z69" s="147"/>
      <c r="AA69" s="142"/>
      <c r="AB69" s="143"/>
      <c r="AC69" s="143"/>
      <c r="AD69" s="143"/>
      <c r="AE69" s="148"/>
      <c r="AF69" s="145"/>
      <c r="AG69" s="148">
        <f t="shared" si="9"/>
      </c>
      <c r="AH69" s="143">
        <f t="shared" si="10"/>
        <v>0</v>
      </c>
      <c r="AI69" s="149" t="str">
        <f t="shared" si="11"/>
        <v>не фин.</v>
      </c>
      <c r="AJ69" s="160">
        <f t="shared" si="12"/>
      </c>
      <c r="AK69" s="64">
        <f t="shared" si="13"/>
      </c>
      <c r="AL69" s="77" t="str">
        <f t="shared" si="14"/>
        <v>не фин.</v>
      </c>
      <c r="AM69" s="71">
        <f t="shared" si="15"/>
        <v>4</v>
      </c>
      <c r="AN69" s="75">
        <f t="shared" si="16"/>
        <v>0</v>
      </c>
      <c r="AO69" s="74"/>
      <c r="AP69" s="36">
        <f t="shared" si="0"/>
      </c>
      <c r="AQ69" s="86"/>
      <c r="AR69" s="103">
        <f t="shared" si="46"/>
        <v>0</v>
      </c>
      <c r="AS69" s="172" t="str">
        <f t="shared" si="47"/>
        <v>не фин.</v>
      </c>
      <c r="AT69" s="166">
        <f t="shared" si="17"/>
        <v>0</v>
      </c>
      <c r="AU69" s="169"/>
      <c r="AV69" s="92">
        <f t="shared" si="48"/>
        <v>0</v>
      </c>
      <c r="AW69" s="96"/>
      <c r="AX69" s="104">
        <f t="shared" si="21"/>
      </c>
      <c r="AY69" s="83">
        <f t="shared" si="4"/>
      </c>
      <c r="AZ69" s="9"/>
      <c r="BA69" s="10"/>
    </row>
    <row r="70" spans="1:53" s="8" customFormat="1" ht="14.25">
      <c r="A70" s="39">
        <v>65</v>
      </c>
      <c r="B70" s="39"/>
      <c r="C70" s="37"/>
      <c r="D70" s="41"/>
      <c r="E70" s="37"/>
      <c r="F70" s="1"/>
      <c r="G70" s="1"/>
      <c r="H70" s="1"/>
      <c r="I70" s="1"/>
      <c r="J70" s="78"/>
      <c r="K70" s="78"/>
      <c r="L70" s="78"/>
      <c r="M70" s="42"/>
      <c r="N70" s="97"/>
      <c r="O70" s="127"/>
      <c r="P70" s="122"/>
      <c r="Q70" s="123"/>
      <c r="R70" s="123"/>
      <c r="S70" s="123"/>
      <c r="T70" s="128"/>
      <c r="U70" s="125"/>
      <c r="V70" s="128">
        <f t="shared" si="5"/>
      </c>
      <c r="W70" s="123">
        <f t="shared" si="6"/>
        <v>0</v>
      </c>
      <c r="X70" s="129" t="str">
        <f t="shared" si="7"/>
        <v>не фин.</v>
      </c>
      <c r="Y70" s="153">
        <f t="shared" si="8"/>
      </c>
      <c r="Z70" s="147"/>
      <c r="AA70" s="142"/>
      <c r="AB70" s="143"/>
      <c r="AC70" s="143"/>
      <c r="AD70" s="143"/>
      <c r="AE70" s="148"/>
      <c r="AF70" s="145"/>
      <c r="AG70" s="148">
        <f t="shared" si="9"/>
      </c>
      <c r="AH70" s="143">
        <f t="shared" si="10"/>
        <v>0</v>
      </c>
      <c r="AI70" s="149" t="str">
        <f t="shared" si="11"/>
        <v>не фин.</v>
      </c>
      <c r="AJ70" s="160">
        <f t="shared" si="12"/>
      </c>
      <c r="AK70" s="64">
        <f t="shared" si="13"/>
      </c>
      <c r="AL70" s="77" t="str">
        <f t="shared" si="14"/>
        <v>не фин.</v>
      </c>
      <c r="AM70" s="71">
        <f t="shared" si="15"/>
        <v>4</v>
      </c>
      <c r="AN70" s="75">
        <f t="shared" si="16"/>
        <v>0</v>
      </c>
      <c r="AO70" s="74"/>
      <c r="AP70" s="36">
        <f aca="true" t="shared" si="49" ref="AP70:AP85">IF(AM70=0,AL70/SMALL($AL$6:$AL$85,1),"")</f>
      </c>
      <c r="AQ70" s="86"/>
      <c r="AR70" s="103">
        <f t="shared" si="46"/>
        <v>0</v>
      </c>
      <c r="AS70" s="172" t="str">
        <f t="shared" si="47"/>
        <v>не фин.</v>
      </c>
      <c r="AT70" s="166">
        <f t="shared" si="17"/>
        <v>0</v>
      </c>
      <c r="AU70" s="169"/>
      <c r="AV70" s="92">
        <f t="shared" si="48"/>
        <v>0</v>
      </c>
      <c r="AW70" s="96"/>
      <c r="AX70" s="104">
        <f t="shared" si="21"/>
      </c>
      <c r="AY70" s="83">
        <f t="shared" si="4"/>
      </c>
      <c r="AZ70" s="9"/>
      <c r="BA70" s="10"/>
    </row>
    <row r="71" spans="1:53" s="8" customFormat="1" ht="14.25">
      <c r="A71" s="39">
        <v>66</v>
      </c>
      <c r="B71" s="39"/>
      <c r="C71" s="37"/>
      <c r="D71" s="41"/>
      <c r="E71" s="37"/>
      <c r="F71" s="1"/>
      <c r="G71" s="1"/>
      <c r="H71" s="1"/>
      <c r="I71" s="1"/>
      <c r="J71" s="78"/>
      <c r="K71" s="78"/>
      <c r="L71" s="78"/>
      <c r="M71" s="42"/>
      <c r="N71" s="97"/>
      <c r="O71" s="127"/>
      <c r="P71" s="122"/>
      <c r="Q71" s="123"/>
      <c r="R71" s="123"/>
      <c r="S71" s="123"/>
      <c r="T71" s="128"/>
      <c r="U71" s="125"/>
      <c r="V71" s="128">
        <f aca="true" t="shared" si="50" ref="V71:V85">IF(T71&lt;&gt;"",T71-O71-U71,"")</f>
      </c>
      <c r="W71" s="123">
        <f aca="true" t="shared" si="51" ref="W71:W85">COUNTIF(P71:S71,"сн")</f>
        <v>0</v>
      </c>
      <c r="X71" s="129" t="str">
        <f aca="true" t="shared" si="52" ref="X71:X85">IF(V71&lt;&gt;"",IF(T71-O71-U71&gt;$BA$5,"прев. КВ",IF(W71&gt;0,"сн с этапов",T71-O71-U71)),"не фин.")</f>
        <v>не фин.</v>
      </c>
      <c r="Y71" s="153">
        <f aca="true" t="shared" si="53" ref="Y71:Y85">IF(ISNUMBER(X71),RANK(X71,$X$6:$X$85,1),"")</f>
      </c>
      <c r="Z71" s="147"/>
      <c r="AA71" s="142"/>
      <c r="AB71" s="143"/>
      <c r="AC71" s="143"/>
      <c r="AD71" s="143"/>
      <c r="AE71" s="148"/>
      <c r="AF71" s="145"/>
      <c r="AG71" s="148">
        <f aca="true" t="shared" si="54" ref="AG71:AG85">IF(AE71&lt;&gt;"",AE71-Z71-AF71,"")</f>
      </c>
      <c r="AH71" s="143">
        <f aca="true" t="shared" si="55" ref="AH71:AH85">COUNTIF(AA71:AD71,"сн")</f>
        <v>0</v>
      </c>
      <c r="AI71" s="149" t="str">
        <f aca="true" t="shared" si="56" ref="AI71:AI85">IF(AG71&lt;&gt;"",IF(AE71-Z71-AF71&gt;$BA$5,"прев. КВ",IF(AH71&gt;0,"сн с этапов",AE71-Z71-AF71)),"не фин.")</f>
        <v>не фин.</v>
      </c>
      <c r="AJ71" s="160">
        <f aca="true" t="shared" si="57" ref="AJ71:AJ85">IF(ISNUMBER(AI71),RANK(AI71,$AI$6:$AI$85,1),"")</f>
      </c>
      <c r="AK71" s="64">
        <f aca="true" t="shared" si="58" ref="AK71:AK85">IF(AI71="не фин.","",IF(AND(ISNUMBER(X71),ISNUMBER(AI71)),SUM(V71,AG71),"сход"))</f>
      </c>
      <c r="AL71" s="77" t="str">
        <f aca="true" t="shared" si="59" ref="AL71:AL85">IF(AK71&lt;&gt;"",IF(COUNTIF(X71:AI71,"прев. КВ")&gt;0,"прев. КВ",IF(AN71&gt;0,"сн с этапов",AK71)),"не фин.")</f>
        <v>не фин.</v>
      </c>
      <c r="AM71" s="71">
        <f aca="true" t="shared" si="60" ref="AM71:AM85">IF(ISNUMBER(AL71),0,IF(AL71="прев. КВ",2,IF(AL71="сн с этапов",1,IF(AL71="не фин.",4,3))))</f>
        <v>4</v>
      </c>
      <c r="AN71" s="75">
        <f aca="true" t="shared" si="61" ref="AN71:AN85">SUM(W71,AH71)</f>
        <v>0</v>
      </c>
      <c r="AO71" s="74"/>
      <c r="AP71" s="36">
        <f t="shared" si="49"/>
      </c>
      <c r="AQ71" s="86"/>
      <c r="AR71" s="105">
        <f t="shared" si="46"/>
        <v>0</v>
      </c>
      <c r="AS71" s="173" t="str">
        <f t="shared" si="47"/>
        <v>не фин.</v>
      </c>
      <c r="AT71" s="167">
        <f aca="true" t="shared" si="62" ref="AT71:AT77">IF(AS71="прев. КВ",2,IF(AV71&gt;0,1,0))</f>
        <v>0</v>
      </c>
      <c r="AU71" s="170"/>
      <c r="AV71" s="93">
        <f t="shared" si="48"/>
        <v>0</v>
      </c>
      <c r="AW71" s="94"/>
      <c r="AX71" s="106">
        <f t="shared" si="21"/>
      </c>
      <c r="AY71" s="83">
        <f aca="true" t="shared" si="63" ref="AY71:AY85">IF(C71&lt;&gt;"",C71,"")</f>
      </c>
      <c r="AZ71" s="9"/>
      <c r="BA71" s="10"/>
    </row>
    <row r="72" spans="1:53" s="8" customFormat="1" ht="14.25">
      <c r="A72" s="39">
        <v>67</v>
      </c>
      <c r="B72" s="39"/>
      <c r="C72" s="37"/>
      <c r="D72" s="41"/>
      <c r="E72" s="37"/>
      <c r="F72" s="1"/>
      <c r="G72" s="1"/>
      <c r="H72" s="1"/>
      <c r="I72" s="1"/>
      <c r="J72" s="78"/>
      <c r="K72" s="78"/>
      <c r="L72" s="78"/>
      <c r="M72" s="42"/>
      <c r="N72" s="97"/>
      <c r="O72" s="127"/>
      <c r="P72" s="122"/>
      <c r="Q72" s="123"/>
      <c r="R72" s="123"/>
      <c r="S72" s="123"/>
      <c r="T72" s="128"/>
      <c r="U72" s="125"/>
      <c r="V72" s="128">
        <f t="shared" si="50"/>
      </c>
      <c r="W72" s="123">
        <f t="shared" si="51"/>
        <v>0</v>
      </c>
      <c r="X72" s="129" t="str">
        <f t="shared" si="52"/>
        <v>не фин.</v>
      </c>
      <c r="Y72" s="153">
        <f t="shared" si="53"/>
      </c>
      <c r="Z72" s="147"/>
      <c r="AA72" s="142"/>
      <c r="AB72" s="143"/>
      <c r="AC72" s="143"/>
      <c r="AD72" s="143"/>
      <c r="AE72" s="148"/>
      <c r="AF72" s="145"/>
      <c r="AG72" s="148">
        <f t="shared" si="54"/>
      </c>
      <c r="AH72" s="143">
        <f t="shared" si="55"/>
        <v>0</v>
      </c>
      <c r="AI72" s="149" t="str">
        <f t="shared" si="56"/>
        <v>не фин.</v>
      </c>
      <c r="AJ72" s="160">
        <f t="shared" si="57"/>
      </c>
      <c r="AK72" s="64">
        <f t="shared" si="58"/>
      </c>
      <c r="AL72" s="77" t="str">
        <f t="shared" si="59"/>
        <v>не фин.</v>
      </c>
      <c r="AM72" s="71">
        <f t="shared" si="60"/>
        <v>4</v>
      </c>
      <c r="AN72" s="75">
        <f t="shared" si="61"/>
        <v>0</v>
      </c>
      <c r="AO72" s="74"/>
      <c r="AP72" s="36">
        <f t="shared" si="49"/>
      </c>
      <c r="AQ72" s="86"/>
      <c r="AR72" s="101">
        <f aca="true" t="shared" si="64" ref="AR72:AR77">SUM($AK$72:$AK$77)</f>
        <v>0</v>
      </c>
      <c r="AS72" s="171" t="str">
        <f aca="true" t="shared" si="65" ref="AS72:AS77">IF(COUNTIF($AL$72:$AL$77,"прев. КВ")&gt;0,"прев. КВ",IF(AV72&gt;0,"сн с этапов",IF(COUNTIF($AL$72:$AL$77,"не фин.")&gt;0,"не фин.",AR72)))</f>
        <v>не фин.</v>
      </c>
      <c r="AT72" s="165">
        <f t="shared" si="62"/>
        <v>0</v>
      </c>
      <c r="AU72" s="168"/>
      <c r="AV72" s="91">
        <f aca="true" t="shared" si="66" ref="AV72:AV77">SUM($AN$72:$AN$77)</f>
        <v>0</v>
      </c>
      <c r="AW72" s="95"/>
      <c r="AX72" s="102">
        <f t="shared" si="21"/>
      </c>
      <c r="AY72" s="83">
        <f t="shared" si="63"/>
      </c>
      <c r="AZ72" s="9"/>
      <c r="BA72" s="10"/>
    </row>
    <row r="73" spans="1:53" s="8" customFormat="1" ht="14.25">
      <c r="A73" s="39">
        <v>68</v>
      </c>
      <c r="B73" s="39"/>
      <c r="C73" s="37"/>
      <c r="D73" s="41"/>
      <c r="E73" s="37"/>
      <c r="F73" s="1"/>
      <c r="G73" s="1"/>
      <c r="H73" s="1"/>
      <c r="I73" s="1"/>
      <c r="J73" s="78"/>
      <c r="K73" s="78"/>
      <c r="L73" s="78"/>
      <c r="M73" s="42"/>
      <c r="N73" s="97"/>
      <c r="O73" s="127"/>
      <c r="P73" s="122"/>
      <c r="Q73" s="123"/>
      <c r="R73" s="123"/>
      <c r="S73" s="123"/>
      <c r="T73" s="128"/>
      <c r="U73" s="125"/>
      <c r="V73" s="128">
        <f t="shared" si="50"/>
      </c>
      <c r="W73" s="123">
        <f t="shared" si="51"/>
        <v>0</v>
      </c>
      <c r="X73" s="129" t="str">
        <f t="shared" si="52"/>
        <v>не фин.</v>
      </c>
      <c r="Y73" s="153">
        <f t="shared" si="53"/>
      </c>
      <c r="Z73" s="147"/>
      <c r="AA73" s="142"/>
      <c r="AB73" s="143"/>
      <c r="AC73" s="143"/>
      <c r="AD73" s="143"/>
      <c r="AE73" s="148"/>
      <c r="AF73" s="145"/>
      <c r="AG73" s="148">
        <f t="shared" si="54"/>
      </c>
      <c r="AH73" s="143">
        <f t="shared" si="55"/>
        <v>0</v>
      </c>
      <c r="AI73" s="149" t="str">
        <f t="shared" si="56"/>
        <v>не фин.</v>
      </c>
      <c r="AJ73" s="160">
        <f t="shared" si="57"/>
      </c>
      <c r="AK73" s="64">
        <f t="shared" si="58"/>
      </c>
      <c r="AL73" s="77" t="str">
        <f t="shared" si="59"/>
        <v>не фин.</v>
      </c>
      <c r="AM73" s="71">
        <f t="shared" si="60"/>
        <v>4</v>
      </c>
      <c r="AN73" s="75">
        <f t="shared" si="61"/>
        <v>0</v>
      </c>
      <c r="AO73" s="74"/>
      <c r="AP73" s="36">
        <f t="shared" si="49"/>
      </c>
      <c r="AQ73" s="86"/>
      <c r="AR73" s="103">
        <f t="shared" si="64"/>
        <v>0</v>
      </c>
      <c r="AS73" s="172" t="str">
        <f t="shared" si="65"/>
        <v>не фин.</v>
      </c>
      <c r="AT73" s="166">
        <f t="shared" si="62"/>
        <v>0</v>
      </c>
      <c r="AU73" s="169"/>
      <c r="AV73" s="92">
        <f t="shared" si="66"/>
        <v>0</v>
      </c>
      <c r="AW73" s="96"/>
      <c r="AX73" s="104">
        <f t="shared" si="21"/>
      </c>
      <c r="AY73" s="83">
        <f t="shared" si="63"/>
      </c>
      <c r="AZ73" s="9"/>
      <c r="BA73" s="10"/>
    </row>
    <row r="74" spans="1:53" s="8" customFormat="1" ht="14.25">
      <c r="A74" s="39">
        <v>69</v>
      </c>
      <c r="B74" s="39"/>
      <c r="C74" s="37"/>
      <c r="D74" s="41"/>
      <c r="E74" s="37"/>
      <c r="F74" s="1"/>
      <c r="G74" s="1"/>
      <c r="H74" s="1"/>
      <c r="I74" s="1"/>
      <c r="J74" s="78"/>
      <c r="K74" s="78"/>
      <c r="L74" s="78"/>
      <c r="M74" s="42"/>
      <c r="N74" s="97"/>
      <c r="O74" s="127"/>
      <c r="P74" s="122"/>
      <c r="Q74" s="123"/>
      <c r="R74" s="123"/>
      <c r="S74" s="123"/>
      <c r="T74" s="128"/>
      <c r="U74" s="125"/>
      <c r="V74" s="128">
        <f t="shared" si="50"/>
      </c>
      <c r="W74" s="123">
        <f t="shared" si="51"/>
        <v>0</v>
      </c>
      <c r="X74" s="129" t="str">
        <f t="shared" si="52"/>
        <v>не фин.</v>
      </c>
      <c r="Y74" s="153">
        <f t="shared" si="53"/>
      </c>
      <c r="Z74" s="147"/>
      <c r="AA74" s="142"/>
      <c r="AB74" s="143"/>
      <c r="AC74" s="143"/>
      <c r="AD74" s="143"/>
      <c r="AE74" s="148"/>
      <c r="AF74" s="145"/>
      <c r="AG74" s="148">
        <f t="shared" si="54"/>
      </c>
      <c r="AH74" s="143">
        <f t="shared" si="55"/>
        <v>0</v>
      </c>
      <c r="AI74" s="149" t="str">
        <f t="shared" si="56"/>
        <v>не фин.</v>
      </c>
      <c r="AJ74" s="160">
        <f t="shared" si="57"/>
      </c>
      <c r="AK74" s="64">
        <f t="shared" si="58"/>
      </c>
      <c r="AL74" s="77" t="str">
        <f t="shared" si="59"/>
        <v>не фин.</v>
      </c>
      <c r="AM74" s="71">
        <f t="shared" si="60"/>
        <v>4</v>
      </c>
      <c r="AN74" s="75">
        <f t="shared" si="61"/>
        <v>0</v>
      </c>
      <c r="AO74" s="74"/>
      <c r="AP74" s="36">
        <f t="shared" si="49"/>
      </c>
      <c r="AQ74" s="86"/>
      <c r="AR74" s="103">
        <f t="shared" si="64"/>
        <v>0</v>
      </c>
      <c r="AS74" s="172" t="str">
        <f t="shared" si="65"/>
        <v>не фин.</v>
      </c>
      <c r="AT74" s="166">
        <f t="shared" si="62"/>
        <v>0</v>
      </c>
      <c r="AU74" s="169"/>
      <c r="AV74" s="92">
        <f t="shared" si="66"/>
        <v>0</v>
      </c>
      <c r="AW74" s="96"/>
      <c r="AX74" s="104">
        <f t="shared" si="21"/>
      </c>
      <c r="AY74" s="83">
        <f t="shared" si="63"/>
      </c>
      <c r="AZ74" s="9"/>
      <c r="BA74" s="10"/>
    </row>
    <row r="75" spans="1:53" s="8" customFormat="1" ht="14.25">
      <c r="A75" s="39">
        <v>70</v>
      </c>
      <c r="B75" s="39"/>
      <c r="C75" s="37"/>
      <c r="D75" s="41"/>
      <c r="E75" s="37"/>
      <c r="F75" s="1"/>
      <c r="G75" s="1"/>
      <c r="H75" s="1"/>
      <c r="I75" s="1"/>
      <c r="J75" s="78"/>
      <c r="K75" s="78"/>
      <c r="L75" s="78"/>
      <c r="M75" s="42"/>
      <c r="N75" s="97"/>
      <c r="O75" s="127"/>
      <c r="P75" s="122"/>
      <c r="Q75" s="123"/>
      <c r="R75" s="123"/>
      <c r="S75" s="123"/>
      <c r="T75" s="128"/>
      <c r="U75" s="125"/>
      <c r="V75" s="128">
        <f t="shared" si="50"/>
      </c>
      <c r="W75" s="123">
        <f t="shared" si="51"/>
        <v>0</v>
      </c>
      <c r="X75" s="129" t="str">
        <f t="shared" si="52"/>
        <v>не фин.</v>
      </c>
      <c r="Y75" s="153">
        <f t="shared" si="53"/>
      </c>
      <c r="Z75" s="147"/>
      <c r="AA75" s="142"/>
      <c r="AB75" s="143"/>
      <c r="AC75" s="143"/>
      <c r="AD75" s="143"/>
      <c r="AE75" s="148"/>
      <c r="AF75" s="145"/>
      <c r="AG75" s="148">
        <f t="shared" si="54"/>
      </c>
      <c r="AH75" s="143">
        <f t="shared" si="55"/>
        <v>0</v>
      </c>
      <c r="AI75" s="149" t="str">
        <f t="shared" si="56"/>
        <v>не фин.</v>
      </c>
      <c r="AJ75" s="160">
        <f t="shared" si="57"/>
      </c>
      <c r="AK75" s="64">
        <f t="shared" si="58"/>
      </c>
      <c r="AL75" s="77" t="str">
        <f t="shared" si="59"/>
        <v>не фин.</v>
      </c>
      <c r="AM75" s="71">
        <f t="shared" si="60"/>
        <v>4</v>
      </c>
      <c r="AN75" s="75">
        <f t="shared" si="61"/>
        <v>0</v>
      </c>
      <c r="AO75" s="74"/>
      <c r="AP75" s="36">
        <f t="shared" si="49"/>
      </c>
      <c r="AQ75" s="86"/>
      <c r="AR75" s="103">
        <f t="shared" si="64"/>
        <v>0</v>
      </c>
      <c r="AS75" s="172" t="str">
        <f t="shared" si="65"/>
        <v>не фин.</v>
      </c>
      <c r="AT75" s="166">
        <f t="shared" si="62"/>
        <v>0</v>
      </c>
      <c r="AU75" s="169"/>
      <c r="AV75" s="92">
        <f t="shared" si="66"/>
        <v>0</v>
      </c>
      <c r="AW75" s="96"/>
      <c r="AX75" s="104">
        <f t="shared" si="21"/>
      </c>
      <c r="AY75" s="83">
        <f t="shared" si="63"/>
      </c>
      <c r="AZ75" s="9"/>
      <c r="BA75" s="10"/>
    </row>
    <row r="76" spans="1:53" s="8" customFormat="1" ht="14.25">
      <c r="A76" s="39">
        <v>71</v>
      </c>
      <c r="B76" s="39"/>
      <c r="C76" s="37"/>
      <c r="D76" s="41"/>
      <c r="E76" s="37"/>
      <c r="F76" s="1"/>
      <c r="G76" s="1"/>
      <c r="H76" s="1"/>
      <c r="I76" s="1"/>
      <c r="J76" s="78"/>
      <c r="K76" s="78"/>
      <c r="L76" s="78"/>
      <c r="M76" s="42"/>
      <c r="N76" s="97"/>
      <c r="O76" s="127"/>
      <c r="P76" s="122"/>
      <c r="Q76" s="123"/>
      <c r="R76" s="123"/>
      <c r="S76" s="123"/>
      <c r="T76" s="128"/>
      <c r="U76" s="125"/>
      <c r="V76" s="128">
        <f t="shared" si="50"/>
      </c>
      <c r="W76" s="123">
        <f t="shared" si="51"/>
        <v>0</v>
      </c>
      <c r="X76" s="129" t="str">
        <f t="shared" si="52"/>
        <v>не фин.</v>
      </c>
      <c r="Y76" s="153">
        <f t="shared" si="53"/>
      </c>
      <c r="Z76" s="147"/>
      <c r="AA76" s="142"/>
      <c r="AB76" s="143"/>
      <c r="AC76" s="143"/>
      <c r="AD76" s="143"/>
      <c r="AE76" s="148"/>
      <c r="AF76" s="145"/>
      <c r="AG76" s="148">
        <f t="shared" si="54"/>
      </c>
      <c r="AH76" s="143">
        <f t="shared" si="55"/>
        <v>0</v>
      </c>
      <c r="AI76" s="149" t="str">
        <f t="shared" si="56"/>
        <v>не фин.</v>
      </c>
      <c r="AJ76" s="160">
        <f t="shared" si="57"/>
      </c>
      <c r="AK76" s="64">
        <f t="shared" si="58"/>
      </c>
      <c r="AL76" s="77" t="str">
        <f t="shared" si="59"/>
        <v>не фин.</v>
      </c>
      <c r="AM76" s="71">
        <f t="shared" si="60"/>
        <v>4</v>
      </c>
      <c r="AN76" s="75">
        <f t="shared" si="61"/>
        <v>0</v>
      </c>
      <c r="AO76" s="74"/>
      <c r="AP76" s="36">
        <f t="shared" si="49"/>
      </c>
      <c r="AQ76" s="86"/>
      <c r="AR76" s="103">
        <f t="shared" si="64"/>
        <v>0</v>
      </c>
      <c r="AS76" s="172" t="str">
        <f t="shared" si="65"/>
        <v>не фин.</v>
      </c>
      <c r="AT76" s="166">
        <f t="shared" si="62"/>
        <v>0</v>
      </c>
      <c r="AU76" s="169"/>
      <c r="AV76" s="92">
        <f t="shared" si="66"/>
        <v>0</v>
      </c>
      <c r="AW76" s="96"/>
      <c r="AX76" s="104">
        <f aca="true" t="shared" si="67" ref="AX76:AX85">IF(AP76=0,AO76/SMALL($AL$6:$AL$85,1),"")</f>
      </c>
      <c r="AY76" s="83">
        <f t="shared" si="63"/>
      </c>
      <c r="AZ76" s="9"/>
      <c r="BA76" s="10"/>
    </row>
    <row r="77" spans="1:53" s="8" customFormat="1" ht="14.25">
      <c r="A77" s="39">
        <v>72</v>
      </c>
      <c r="B77" s="39"/>
      <c r="C77" s="37"/>
      <c r="D77" s="41"/>
      <c r="E77" s="37"/>
      <c r="F77" s="1"/>
      <c r="G77" s="1"/>
      <c r="H77" s="1"/>
      <c r="I77" s="1"/>
      <c r="J77" s="78"/>
      <c r="K77" s="78"/>
      <c r="L77" s="78"/>
      <c r="M77" s="42"/>
      <c r="N77" s="97"/>
      <c r="O77" s="127"/>
      <c r="P77" s="122"/>
      <c r="Q77" s="123"/>
      <c r="R77" s="123"/>
      <c r="S77" s="123"/>
      <c r="T77" s="128"/>
      <c r="U77" s="125"/>
      <c r="V77" s="128">
        <f t="shared" si="50"/>
      </c>
      <c r="W77" s="123">
        <f t="shared" si="51"/>
        <v>0</v>
      </c>
      <c r="X77" s="129" t="str">
        <f t="shared" si="52"/>
        <v>не фин.</v>
      </c>
      <c r="Y77" s="153">
        <f t="shared" si="53"/>
      </c>
      <c r="Z77" s="147"/>
      <c r="AA77" s="142"/>
      <c r="AB77" s="143"/>
      <c r="AC77" s="143"/>
      <c r="AD77" s="143"/>
      <c r="AE77" s="148"/>
      <c r="AF77" s="145"/>
      <c r="AG77" s="148">
        <f t="shared" si="54"/>
      </c>
      <c r="AH77" s="143">
        <f t="shared" si="55"/>
        <v>0</v>
      </c>
      <c r="AI77" s="149" t="str">
        <f t="shared" si="56"/>
        <v>не фин.</v>
      </c>
      <c r="AJ77" s="160">
        <f t="shared" si="57"/>
      </c>
      <c r="AK77" s="64">
        <f t="shared" si="58"/>
      </c>
      <c r="AL77" s="77" t="str">
        <f t="shared" si="59"/>
        <v>не фин.</v>
      </c>
      <c r="AM77" s="71">
        <f t="shared" si="60"/>
        <v>4</v>
      </c>
      <c r="AN77" s="75">
        <f t="shared" si="61"/>
        <v>0</v>
      </c>
      <c r="AO77" s="74"/>
      <c r="AP77" s="36">
        <f t="shared" si="49"/>
      </c>
      <c r="AQ77" s="86"/>
      <c r="AR77" s="105">
        <f t="shared" si="64"/>
        <v>0</v>
      </c>
      <c r="AS77" s="173" t="str">
        <f t="shared" si="65"/>
        <v>не фин.</v>
      </c>
      <c r="AT77" s="167">
        <f t="shared" si="62"/>
        <v>0</v>
      </c>
      <c r="AU77" s="170"/>
      <c r="AV77" s="93">
        <f t="shared" si="66"/>
        <v>0</v>
      </c>
      <c r="AW77" s="94"/>
      <c r="AX77" s="106">
        <f t="shared" si="67"/>
      </c>
      <c r="AY77" s="83">
        <f t="shared" si="63"/>
      </c>
      <c r="AZ77" s="9"/>
      <c r="BA77" s="10"/>
    </row>
    <row r="78" spans="1:53" s="8" customFormat="1" ht="14.25">
      <c r="A78" s="39">
        <v>73</v>
      </c>
      <c r="B78" s="39"/>
      <c r="C78" s="37"/>
      <c r="D78" s="41"/>
      <c r="E78" s="37"/>
      <c r="F78" s="1"/>
      <c r="G78" s="1"/>
      <c r="H78" s="1"/>
      <c r="I78" s="1"/>
      <c r="J78" s="78"/>
      <c r="K78" s="78"/>
      <c r="L78" s="78"/>
      <c r="M78" s="42"/>
      <c r="N78" s="97"/>
      <c r="O78" s="127"/>
      <c r="P78" s="122"/>
      <c r="Q78" s="123"/>
      <c r="R78" s="123"/>
      <c r="S78" s="123"/>
      <c r="T78" s="128"/>
      <c r="U78" s="125"/>
      <c r="V78" s="128">
        <f t="shared" si="50"/>
      </c>
      <c r="W78" s="123">
        <f t="shared" si="51"/>
        <v>0</v>
      </c>
      <c r="X78" s="129" t="str">
        <f t="shared" si="52"/>
        <v>не фин.</v>
      </c>
      <c r="Y78" s="153">
        <f t="shared" si="53"/>
      </c>
      <c r="Z78" s="147"/>
      <c r="AA78" s="142"/>
      <c r="AB78" s="143"/>
      <c r="AC78" s="143"/>
      <c r="AD78" s="143"/>
      <c r="AE78" s="148"/>
      <c r="AF78" s="145"/>
      <c r="AG78" s="148">
        <f t="shared" si="54"/>
      </c>
      <c r="AH78" s="143">
        <f t="shared" si="55"/>
        <v>0</v>
      </c>
      <c r="AI78" s="149" t="str">
        <f t="shared" si="56"/>
        <v>не фин.</v>
      </c>
      <c r="AJ78" s="160">
        <f t="shared" si="57"/>
      </c>
      <c r="AK78" s="64">
        <f t="shared" si="58"/>
      </c>
      <c r="AL78" s="77" t="str">
        <f t="shared" si="59"/>
        <v>не фин.</v>
      </c>
      <c r="AM78" s="71">
        <f t="shared" si="60"/>
        <v>4</v>
      </c>
      <c r="AN78" s="75">
        <f t="shared" si="61"/>
        <v>0</v>
      </c>
      <c r="AO78" s="74"/>
      <c r="AP78" s="36">
        <f t="shared" si="49"/>
      </c>
      <c r="AQ78" s="86"/>
      <c r="AR78" s="101">
        <f aca="true" t="shared" si="68" ref="AR78:AR83">SUM($AK$78:$AK$83)</f>
        <v>0</v>
      </c>
      <c r="AS78" s="171" t="str">
        <f aca="true" t="shared" si="69" ref="AS78:AS83">IF(COUNTIF($AL$78:$AL$83,"прев. КВ")&gt;0,"прев. КВ",IF(AV78&gt;0,"сн с этапов",IF(COUNTIF($AL$78:$AL$83,"не фин.")&gt;0,"не фин.",AR78)))</f>
        <v>не фин.</v>
      </c>
      <c r="AT78" s="165">
        <f aca="true" t="shared" si="70" ref="AT78:AT83">IF(AS78="прев. КВ",2,IF(AV78&gt;0,1,0))</f>
        <v>0</v>
      </c>
      <c r="AU78" s="168"/>
      <c r="AV78" s="91">
        <f aca="true" t="shared" si="71" ref="AV78:AV83">SUM($AN$78:$AN$83)</f>
        <v>0</v>
      </c>
      <c r="AW78" s="95"/>
      <c r="AX78" s="102">
        <f t="shared" si="67"/>
      </c>
      <c r="AY78" s="83">
        <f t="shared" si="63"/>
      </c>
      <c r="AZ78" s="9"/>
      <c r="BA78" s="10"/>
    </row>
    <row r="79" spans="1:53" s="8" customFormat="1" ht="14.25">
      <c r="A79" s="39">
        <v>74</v>
      </c>
      <c r="B79" s="39"/>
      <c r="C79" s="37"/>
      <c r="D79" s="41"/>
      <c r="E79" s="37"/>
      <c r="F79" s="1"/>
      <c r="G79" s="1"/>
      <c r="H79" s="1"/>
      <c r="I79" s="1"/>
      <c r="J79" s="78"/>
      <c r="K79" s="78"/>
      <c r="L79" s="78"/>
      <c r="M79" s="42"/>
      <c r="N79" s="97"/>
      <c r="O79" s="127"/>
      <c r="P79" s="122"/>
      <c r="Q79" s="123"/>
      <c r="R79" s="123"/>
      <c r="S79" s="123"/>
      <c r="T79" s="128"/>
      <c r="U79" s="125"/>
      <c r="V79" s="128">
        <f t="shared" si="50"/>
      </c>
      <c r="W79" s="123">
        <f t="shared" si="51"/>
        <v>0</v>
      </c>
      <c r="X79" s="129" t="str">
        <f t="shared" si="52"/>
        <v>не фин.</v>
      </c>
      <c r="Y79" s="153">
        <f t="shared" si="53"/>
      </c>
      <c r="Z79" s="147"/>
      <c r="AA79" s="142"/>
      <c r="AB79" s="143"/>
      <c r="AC79" s="143"/>
      <c r="AD79" s="143"/>
      <c r="AE79" s="148"/>
      <c r="AF79" s="145"/>
      <c r="AG79" s="148">
        <f t="shared" si="54"/>
      </c>
      <c r="AH79" s="143">
        <f t="shared" si="55"/>
        <v>0</v>
      </c>
      <c r="AI79" s="149" t="str">
        <f t="shared" si="56"/>
        <v>не фин.</v>
      </c>
      <c r="AJ79" s="160">
        <f t="shared" si="57"/>
      </c>
      <c r="AK79" s="64">
        <f t="shared" si="58"/>
      </c>
      <c r="AL79" s="77" t="str">
        <f t="shared" si="59"/>
        <v>не фин.</v>
      </c>
      <c r="AM79" s="71">
        <f t="shared" si="60"/>
        <v>4</v>
      </c>
      <c r="AN79" s="75">
        <f t="shared" si="61"/>
        <v>0</v>
      </c>
      <c r="AO79" s="74"/>
      <c r="AP79" s="36">
        <f t="shared" si="49"/>
      </c>
      <c r="AQ79" s="86"/>
      <c r="AR79" s="103">
        <f t="shared" si="68"/>
        <v>0</v>
      </c>
      <c r="AS79" s="172" t="str">
        <f t="shared" si="69"/>
        <v>не фин.</v>
      </c>
      <c r="AT79" s="166">
        <f t="shared" si="70"/>
        <v>0</v>
      </c>
      <c r="AU79" s="169"/>
      <c r="AV79" s="92">
        <f t="shared" si="71"/>
        <v>0</v>
      </c>
      <c r="AW79" s="96"/>
      <c r="AX79" s="104">
        <f t="shared" si="67"/>
      </c>
      <c r="AY79" s="83">
        <f t="shared" si="63"/>
      </c>
      <c r="AZ79" s="9"/>
      <c r="BA79" s="10"/>
    </row>
    <row r="80" spans="1:53" s="8" customFormat="1" ht="14.25">
      <c r="A80" s="39">
        <v>75</v>
      </c>
      <c r="B80" s="39"/>
      <c r="C80" s="37"/>
      <c r="D80" s="41"/>
      <c r="E80" s="37"/>
      <c r="F80" s="1"/>
      <c r="G80" s="1"/>
      <c r="H80" s="1"/>
      <c r="I80" s="1"/>
      <c r="J80" s="78"/>
      <c r="K80" s="78"/>
      <c r="L80" s="78"/>
      <c r="M80" s="42"/>
      <c r="N80" s="97"/>
      <c r="O80" s="127"/>
      <c r="P80" s="122"/>
      <c r="Q80" s="123"/>
      <c r="R80" s="123"/>
      <c r="S80" s="123"/>
      <c r="T80" s="128"/>
      <c r="U80" s="125"/>
      <c r="V80" s="128">
        <f t="shared" si="50"/>
      </c>
      <c r="W80" s="123">
        <f t="shared" si="51"/>
        <v>0</v>
      </c>
      <c r="X80" s="129" t="str">
        <f t="shared" si="52"/>
        <v>не фин.</v>
      </c>
      <c r="Y80" s="153">
        <f t="shared" si="53"/>
      </c>
      <c r="Z80" s="147"/>
      <c r="AA80" s="142"/>
      <c r="AB80" s="143"/>
      <c r="AC80" s="143"/>
      <c r="AD80" s="143"/>
      <c r="AE80" s="148"/>
      <c r="AF80" s="145"/>
      <c r="AG80" s="148">
        <f t="shared" si="54"/>
      </c>
      <c r="AH80" s="143">
        <f t="shared" si="55"/>
        <v>0</v>
      </c>
      <c r="AI80" s="149" t="str">
        <f t="shared" si="56"/>
        <v>не фин.</v>
      </c>
      <c r="AJ80" s="160">
        <f t="shared" si="57"/>
      </c>
      <c r="AK80" s="64">
        <f t="shared" si="58"/>
      </c>
      <c r="AL80" s="77" t="str">
        <f t="shared" si="59"/>
        <v>не фин.</v>
      </c>
      <c r="AM80" s="71">
        <f t="shared" si="60"/>
        <v>4</v>
      </c>
      <c r="AN80" s="75">
        <f t="shared" si="61"/>
        <v>0</v>
      </c>
      <c r="AO80" s="74"/>
      <c r="AP80" s="36">
        <f t="shared" si="49"/>
      </c>
      <c r="AQ80" s="86"/>
      <c r="AR80" s="103">
        <f t="shared" si="68"/>
        <v>0</v>
      </c>
      <c r="AS80" s="172" t="str">
        <f t="shared" si="69"/>
        <v>не фин.</v>
      </c>
      <c r="AT80" s="166">
        <f t="shared" si="70"/>
        <v>0</v>
      </c>
      <c r="AU80" s="169"/>
      <c r="AV80" s="92">
        <f t="shared" si="71"/>
        <v>0</v>
      </c>
      <c r="AW80" s="96"/>
      <c r="AX80" s="104">
        <f t="shared" si="67"/>
      </c>
      <c r="AY80" s="83">
        <f t="shared" si="63"/>
      </c>
      <c r="AZ80" s="9"/>
      <c r="BA80" s="10"/>
    </row>
    <row r="81" spans="1:53" s="8" customFormat="1" ht="14.25">
      <c r="A81" s="39">
        <v>76</v>
      </c>
      <c r="B81" s="39"/>
      <c r="C81" s="37"/>
      <c r="D81" s="41"/>
      <c r="E81" s="37"/>
      <c r="F81" s="1"/>
      <c r="G81" s="1"/>
      <c r="H81" s="1"/>
      <c r="I81" s="1"/>
      <c r="J81" s="78"/>
      <c r="K81" s="78"/>
      <c r="L81" s="78"/>
      <c r="M81" s="42"/>
      <c r="N81" s="97"/>
      <c r="O81" s="127"/>
      <c r="P81" s="122"/>
      <c r="Q81" s="123"/>
      <c r="R81" s="123"/>
      <c r="S81" s="123"/>
      <c r="T81" s="128"/>
      <c r="U81" s="125"/>
      <c r="V81" s="128">
        <f t="shared" si="50"/>
      </c>
      <c r="W81" s="123">
        <f t="shared" si="51"/>
        <v>0</v>
      </c>
      <c r="X81" s="129" t="str">
        <f t="shared" si="52"/>
        <v>не фин.</v>
      </c>
      <c r="Y81" s="153">
        <f t="shared" si="53"/>
      </c>
      <c r="Z81" s="147"/>
      <c r="AA81" s="142"/>
      <c r="AB81" s="143"/>
      <c r="AC81" s="143"/>
      <c r="AD81" s="143"/>
      <c r="AE81" s="148"/>
      <c r="AF81" s="145"/>
      <c r="AG81" s="148">
        <f t="shared" si="54"/>
      </c>
      <c r="AH81" s="143">
        <f t="shared" si="55"/>
        <v>0</v>
      </c>
      <c r="AI81" s="149" t="str">
        <f t="shared" si="56"/>
        <v>не фин.</v>
      </c>
      <c r="AJ81" s="160">
        <f t="shared" si="57"/>
      </c>
      <c r="AK81" s="64">
        <f t="shared" si="58"/>
      </c>
      <c r="AL81" s="77" t="str">
        <f t="shared" si="59"/>
        <v>не фин.</v>
      </c>
      <c r="AM81" s="71">
        <f t="shared" si="60"/>
        <v>4</v>
      </c>
      <c r="AN81" s="75">
        <f t="shared" si="61"/>
        <v>0</v>
      </c>
      <c r="AO81" s="74"/>
      <c r="AP81" s="36">
        <f t="shared" si="49"/>
      </c>
      <c r="AQ81" s="86"/>
      <c r="AR81" s="103">
        <f t="shared" si="68"/>
        <v>0</v>
      </c>
      <c r="AS81" s="172" t="str">
        <f t="shared" si="69"/>
        <v>не фин.</v>
      </c>
      <c r="AT81" s="166">
        <f t="shared" si="70"/>
        <v>0</v>
      </c>
      <c r="AU81" s="169"/>
      <c r="AV81" s="92">
        <f t="shared" si="71"/>
        <v>0</v>
      </c>
      <c r="AW81" s="96"/>
      <c r="AX81" s="104">
        <f t="shared" si="67"/>
      </c>
      <c r="AY81" s="83">
        <f t="shared" si="63"/>
      </c>
      <c r="AZ81" s="9"/>
      <c r="BA81" s="10"/>
    </row>
    <row r="82" spans="1:53" s="8" customFormat="1" ht="14.25">
      <c r="A82" s="39">
        <v>77</v>
      </c>
      <c r="B82" s="39"/>
      <c r="C82" s="37"/>
      <c r="D82" s="41"/>
      <c r="E82" s="37"/>
      <c r="F82" s="1"/>
      <c r="G82" s="1"/>
      <c r="H82" s="1"/>
      <c r="I82" s="1"/>
      <c r="J82" s="78"/>
      <c r="K82" s="78"/>
      <c r="L82" s="78"/>
      <c r="M82" s="42"/>
      <c r="N82" s="97"/>
      <c r="O82" s="127"/>
      <c r="P82" s="122"/>
      <c r="Q82" s="123"/>
      <c r="R82" s="123"/>
      <c r="S82" s="123"/>
      <c r="T82" s="128"/>
      <c r="U82" s="125"/>
      <c r="V82" s="128">
        <f t="shared" si="50"/>
      </c>
      <c r="W82" s="123">
        <f t="shared" si="51"/>
        <v>0</v>
      </c>
      <c r="X82" s="129" t="str">
        <f t="shared" si="52"/>
        <v>не фин.</v>
      </c>
      <c r="Y82" s="153">
        <f t="shared" si="53"/>
      </c>
      <c r="Z82" s="147"/>
      <c r="AA82" s="142"/>
      <c r="AB82" s="143"/>
      <c r="AC82" s="143"/>
      <c r="AD82" s="143"/>
      <c r="AE82" s="148"/>
      <c r="AF82" s="145"/>
      <c r="AG82" s="148">
        <f t="shared" si="54"/>
      </c>
      <c r="AH82" s="143">
        <f t="shared" si="55"/>
        <v>0</v>
      </c>
      <c r="AI82" s="149" t="str">
        <f t="shared" si="56"/>
        <v>не фин.</v>
      </c>
      <c r="AJ82" s="160">
        <f t="shared" si="57"/>
      </c>
      <c r="AK82" s="64">
        <f t="shared" si="58"/>
      </c>
      <c r="AL82" s="77" t="str">
        <f t="shared" si="59"/>
        <v>не фин.</v>
      </c>
      <c r="AM82" s="71">
        <f t="shared" si="60"/>
        <v>4</v>
      </c>
      <c r="AN82" s="75">
        <f t="shared" si="61"/>
        <v>0</v>
      </c>
      <c r="AO82" s="74"/>
      <c r="AP82" s="36">
        <f t="shared" si="49"/>
      </c>
      <c r="AQ82" s="86"/>
      <c r="AR82" s="103">
        <f t="shared" si="68"/>
        <v>0</v>
      </c>
      <c r="AS82" s="172" t="str">
        <f t="shared" si="69"/>
        <v>не фин.</v>
      </c>
      <c r="AT82" s="166">
        <f t="shared" si="70"/>
        <v>0</v>
      </c>
      <c r="AU82" s="169"/>
      <c r="AV82" s="92">
        <f t="shared" si="71"/>
        <v>0</v>
      </c>
      <c r="AW82" s="96"/>
      <c r="AX82" s="104">
        <f t="shared" si="67"/>
      </c>
      <c r="AY82" s="83">
        <f t="shared" si="63"/>
      </c>
      <c r="AZ82" s="9"/>
      <c r="BA82" s="10"/>
    </row>
    <row r="83" spans="1:53" s="8" customFormat="1" ht="14.25">
      <c r="A83" s="39">
        <v>78</v>
      </c>
      <c r="B83" s="39"/>
      <c r="C83" s="37"/>
      <c r="D83" s="41"/>
      <c r="E83" s="37"/>
      <c r="F83" s="1"/>
      <c r="G83" s="1"/>
      <c r="H83" s="1"/>
      <c r="I83" s="1"/>
      <c r="J83" s="78"/>
      <c r="K83" s="78"/>
      <c r="L83" s="78"/>
      <c r="M83" s="42"/>
      <c r="N83" s="97"/>
      <c r="O83" s="127"/>
      <c r="P83" s="122"/>
      <c r="Q83" s="123"/>
      <c r="R83" s="123"/>
      <c r="S83" s="123"/>
      <c r="T83" s="128"/>
      <c r="U83" s="125"/>
      <c r="V83" s="128">
        <f t="shared" si="50"/>
      </c>
      <c r="W83" s="123">
        <f t="shared" si="51"/>
        <v>0</v>
      </c>
      <c r="X83" s="129" t="str">
        <f t="shared" si="52"/>
        <v>не фин.</v>
      </c>
      <c r="Y83" s="153">
        <f t="shared" si="53"/>
      </c>
      <c r="Z83" s="147"/>
      <c r="AA83" s="142"/>
      <c r="AB83" s="143"/>
      <c r="AC83" s="143"/>
      <c r="AD83" s="143"/>
      <c r="AE83" s="148"/>
      <c r="AF83" s="145"/>
      <c r="AG83" s="148">
        <f t="shared" si="54"/>
      </c>
      <c r="AH83" s="143">
        <f t="shared" si="55"/>
        <v>0</v>
      </c>
      <c r="AI83" s="149" t="str">
        <f t="shared" si="56"/>
        <v>не фин.</v>
      </c>
      <c r="AJ83" s="160">
        <f t="shared" si="57"/>
      </c>
      <c r="AK83" s="64">
        <f t="shared" si="58"/>
      </c>
      <c r="AL83" s="77" t="str">
        <f t="shared" si="59"/>
        <v>не фин.</v>
      </c>
      <c r="AM83" s="71">
        <f t="shared" si="60"/>
        <v>4</v>
      </c>
      <c r="AN83" s="75">
        <f t="shared" si="61"/>
        <v>0</v>
      </c>
      <c r="AO83" s="74"/>
      <c r="AP83" s="36">
        <f t="shared" si="49"/>
      </c>
      <c r="AQ83" s="86"/>
      <c r="AR83" s="105">
        <f t="shared" si="68"/>
        <v>0</v>
      </c>
      <c r="AS83" s="173" t="str">
        <f t="shared" si="69"/>
        <v>не фин.</v>
      </c>
      <c r="AT83" s="167">
        <f t="shared" si="70"/>
        <v>0</v>
      </c>
      <c r="AU83" s="170"/>
      <c r="AV83" s="93">
        <f t="shared" si="71"/>
        <v>0</v>
      </c>
      <c r="AW83" s="94"/>
      <c r="AX83" s="106">
        <f t="shared" si="67"/>
      </c>
      <c r="AY83" s="83">
        <f t="shared" si="63"/>
      </c>
      <c r="AZ83" s="9"/>
      <c r="BA83" s="10"/>
    </row>
    <row r="84" spans="1:53" s="8" customFormat="1" ht="14.25">
      <c r="A84" s="39">
        <v>79</v>
      </c>
      <c r="B84" s="39"/>
      <c r="C84" s="37"/>
      <c r="D84" s="41"/>
      <c r="E84" s="37"/>
      <c r="F84" s="1"/>
      <c r="G84" s="1"/>
      <c r="H84" s="1"/>
      <c r="I84" s="1"/>
      <c r="J84" s="78"/>
      <c r="K84" s="78"/>
      <c r="L84" s="78"/>
      <c r="M84" s="42"/>
      <c r="N84" s="97"/>
      <c r="O84" s="127"/>
      <c r="P84" s="122"/>
      <c r="Q84" s="123"/>
      <c r="R84" s="123"/>
      <c r="S84" s="123"/>
      <c r="T84" s="128"/>
      <c r="U84" s="125"/>
      <c r="V84" s="128">
        <f t="shared" si="50"/>
      </c>
      <c r="W84" s="123">
        <f t="shared" si="51"/>
        <v>0</v>
      </c>
      <c r="X84" s="129" t="str">
        <f t="shared" si="52"/>
        <v>не фин.</v>
      </c>
      <c r="Y84" s="153">
        <f t="shared" si="53"/>
      </c>
      <c r="Z84" s="147"/>
      <c r="AA84" s="142"/>
      <c r="AB84" s="143"/>
      <c r="AC84" s="143"/>
      <c r="AD84" s="143"/>
      <c r="AE84" s="148"/>
      <c r="AF84" s="145"/>
      <c r="AG84" s="148">
        <f t="shared" si="54"/>
      </c>
      <c r="AH84" s="143">
        <f t="shared" si="55"/>
        <v>0</v>
      </c>
      <c r="AI84" s="149" t="str">
        <f t="shared" si="56"/>
        <v>не фин.</v>
      </c>
      <c r="AJ84" s="160">
        <f t="shared" si="57"/>
      </c>
      <c r="AK84" s="64">
        <f t="shared" si="58"/>
      </c>
      <c r="AL84" s="77" t="str">
        <f t="shared" si="59"/>
        <v>не фин.</v>
      </c>
      <c r="AM84" s="71">
        <f t="shared" si="60"/>
        <v>4</v>
      </c>
      <c r="AN84" s="75">
        <f t="shared" si="61"/>
        <v>0</v>
      </c>
      <c r="AO84" s="74"/>
      <c r="AP84" s="36">
        <f t="shared" si="49"/>
      </c>
      <c r="AQ84" s="86"/>
      <c r="AR84" s="89"/>
      <c r="AS84" s="174"/>
      <c r="AT84" s="90"/>
      <c r="AU84" s="90"/>
      <c r="AV84" s="87"/>
      <c r="AW84" s="74"/>
      <c r="AX84" s="107">
        <f t="shared" si="67"/>
      </c>
      <c r="AY84" s="83">
        <f t="shared" si="63"/>
      </c>
      <c r="AZ84" s="9"/>
      <c r="BA84" s="10"/>
    </row>
    <row r="85" spans="1:53" s="8" customFormat="1" ht="14.25">
      <c r="A85" s="39">
        <v>80</v>
      </c>
      <c r="B85" s="39"/>
      <c r="C85" s="37"/>
      <c r="D85" s="41"/>
      <c r="E85" s="37"/>
      <c r="F85" s="1"/>
      <c r="G85" s="1"/>
      <c r="H85" s="1"/>
      <c r="I85" s="1"/>
      <c r="J85" s="78"/>
      <c r="K85" s="78"/>
      <c r="L85" s="78"/>
      <c r="M85" s="42"/>
      <c r="N85" s="97"/>
      <c r="O85" s="127"/>
      <c r="P85" s="122"/>
      <c r="Q85" s="123"/>
      <c r="R85" s="123"/>
      <c r="S85" s="123"/>
      <c r="T85" s="128"/>
      <c r="U85" s="125"/>
      <c r="V85" s="128">
        <f t="shared" si="50"/>
      </c>
      <c r="W85" s="123">
        <f t="shared" si="51"/>
        <v>0</v>
      </c>
      <c r="X85" s="129" t="str">
        <f t="shared" si="52"/>
        <v>не фин.</v>
      </c>
      <c r="Y85" s="153">
        <f t="shared" si="53"/>
      </c>
      <c r="Z85" s="147"/>
      <c r="AA85" s="142"/>
      <c r="AB85" s="143"/>
      <c r="AC85" s="143"/>
      <c r="AD85" s="143"/>
      <c r="AE85" s="148"/>
      <c r="AF85" s="145"/>
      <c r="AG85" s="148">
        <f t="shared" si="54"/>
      </c>
      <c r="AH85" s="143">
        <f t="shared" si="55"/>
        <v>0</v>
      </c>
      <c r="AI85" s="149" t="str">
        <f t="shared" si="56"/>
        <v>не фин.</v>
      </c>
      <c r="AJ85" s="160">
        <f t="shared" si="57"/>
      </c>
      <c r="AK85" s="64">
        <f t="shared" si="58"/>
      </c>
      <c r="AL85" s="77" t="str">
        <f t="shared" si="59"/>
        <v>не фин.</v>
      </c>
      <c r="AM85" s="71">
        <f t="shared" si="60"/>
        <v>4</v>
      </c>
      <c r="AN85" s="75">
        <f t="shared" si="61"/>
        <v>0</v>
      </c>
      <c r="AO85" s="74"/>
      <c r="AP85" s="36">
        <f t="shared" si="49"/>
      </c>
      <c r="AQ85" s="86"/>
      <c r="AR85" s="89"/>
      <c r="AS85" s="174"/>
      <c r="AT85" s="90"/>
      <c r="AU85" s="90"/>
      <c r="AV85" s="87"/>
      <c r="AW85" s="74"/>
      <c r="AX85" s="107">
        <f t="shared" si="67"/>
      </c>
      <c r="AY85" s="83">
        <f t="shared" si="63"/>
      </c>
      <c r="AZ85" s="9"/>
      <c r="BA85" s="10"/>
    </row>
    <row r="86" spans="6:50" s="8" customFormat="1" ht="12.75" hidden="1" outlineLevel="1">
      <c r="F86" s="11"/>
      <c r="G86" s="11"/>
      <c r="H86" s="11"/>
      <c r="J86" s="12"/>
      <c r="K86" s="79" t="s">
        <v>8</v>
      </c>
      <c r="L86" s="13">
        <v>0</v>
      </c>
      <c r="N86" s="13"/>
      <c r="T86" s="56"/>
      <c r="V86" s="56"/>
      <c r="X86" s="56"/>
      <c r="Y86" s="154"/>
      <c r="AE86" s="56"/>
      <c r="AG86" s="56"/>
      <c r="AI86" s="56"/>
      <c r="AJ86" s="56"/>
      <c r="AK86" s="56"/>
      <c r="AL86" s="25"/>
      <c r="AO86" s="34"/>
      <c r="AP86" s="25"/>
      <c r="AW86" s="34"/>
      <c r="AX86" s="25"/>
    </row>
    <row r="87" spans="1:51" ht="12.75" hidden="1" outlineLevel="1">
      <c r="A87" s="14"/>
      <c r="B87" s="14"/>
      <c r="C87" s="14"/>
      <c r="D87" s="14"/>
      <c r="E87" s="14"/>
      <c r="F87" s="11"/>
      <c r="G87" s="11"/>
      <c r="H87" s="11"/>
      <c r="I87" s="15"/>
      <c r="J87" s="15"/>
      <c r="K87" s="15"/>
      <c r="L87" s="15"/>
      <c r="M87" s="16"/>
      <c r="N87" s="16"/>
      <c r="O87" s="17"/>
      <c r="P87" s="17"/>
      <c r="Q87" s="17"/>
      <c r="R87" s="17"/>
      <c r="S87" s="17"/>
      <c r="T87" s="57"/>
      <c r="U87" s="17"/>
      <c r="V87" s="57"/>
      <c r="W87" s="17"/>
      <c r="X87" s="57"/>
      <c r="Y87" s="155"/>
      <c r="Z87" s="17"/>
      <c r="AA87" s="17"/>
      <c r="AB87" s="17"/>
      <c r="AC87" s="17"/>
      <c r="AD87" s="17"/>
      <c r="AE87" s="57"/>
      <c r="AF87" s="17"/>
      <c r="AG87" s="57"/>
      <c r="AH87" s="17"/>
      <c r="AI87" s="57"/>
      <c r="AJ87" s="57"/>
      <c r="AK87" s="57"/>
      <c r="AL87" s="32"/>
      <c r="AM87" s="18"/>
      <c r="AN87" s="18"/>
      <c r="AO87" s="35"/>
      <c r="AP87" s="33"/>
      <c r="AQ87" s="19"/>
      <c r="AR87" s="19"/>
      <c r="AS87" s="19"/>
      <c r="AT87" s="19"/>
      <c r="AU87" s="19"/>
      <c r="AV87" s="19"/>
      <c r="AW87" s="35"/>
      <c r="AX87" s="33"/>
      <c r="AY87" s="19"/>
    </row>
    <row r="88" spans="1:51" s="43" customFormat="1" ht="15" hidden="1" outlineLevel="1">
      <c r="A88" s="43" t="s">
        <v>16</v>
      </c>
      <c r="C88" s="44"/>
      <c r="D88" s="44"/>
      <c r="E88" s="44"/>
      <c r="F88" s="45"/>
      <c r="G88" s="45"/>
      <c r="H88" s="45"/>
      <c r="I88" s="45"/>
      <c r="J88" s="45"/>
      <c r="K88" s="45"/>
      <c r="L88" s="45"/>
      <c r="M88" s="46"/>
      <c r="N88" s="46"/>
      <c r="O88" s="47"/>
      <c r="P88" s="48"/>
      <c r="Q88" s="47"/>
      <c r="R88" s="48"/>
      <c r="S88" s="47"/>
      <c r="T88" s="49"/>
      <c r="U88" s="47"/>
      <c r="V88" s="49"/>
      <c r="W88" s="47"/>
      <c r="X88" s="49"/>
      <c r="Y88" s="156"/>
      <c r="Z88" s="47"/>
      <c r="AA88" s="48"/>
      <c r="AB88" s="47"/>
      <c r="AC88" s="48"/>
      <c r="AD88" s="47"/>
      <c r="AE88" s="49"/>
      <c r="AF88" s="47"/>
      <c r="AG88" s="49"/>
      <c r="AH88" s="47"/>
      <c r="AI88" s="49"/>
      <c r="AJ88" s="49"/>
      <c r="AK88" s="49"/>
      <c r="AL88" s="50"/>
      <c r="AM88" s="51"/>
      <c r="AQ88" s="52"/>
      <c r="AR88" s="52"/>
      <c r="AS88" s="52"/>
      <c r="AT88" s="52"/>
      <c r="AU88" s="52"/>
      <c r="AV88" s="52"/>
      <c r="AY88" s="52"/>
    </row>
    <row r="89" spans="1:52" s="43" customFormat="1" ht="15" collapsed="1">
      <c r="A89" s="43" t="s">
        <v>97</v>
      </c>
      <c r="I89" s="53"/>
      <c r="J89" s="53"/>
      <c r="K89" s="53"/>
      <c r="L89" s="53"/>
      <c r="M89" s="53"/>
      <c r="N89" s="53"/>
      <c r="O89" s="54"/>
      <c r="P89" s="24"/>
      <c r="R89" s="24"/>
      <c r="T89" s="55"/>
      <c r="V89" s="55"/>
      <c r="X89" s="55"/>
      <c r="Y89" s="157"/>
      <c r="Z89" s="54"/>
      <c r="AA89" s="24"/>
      <c r="AC89" s="24"/>
      <c r="AE89" s="55"/>
      <c r="AG89" s="55"/>
      <c r="AI89" s="55"/>
      <c r="AJ89" s="55"/>
      <c r="AK89" s="60" t="str">
        <f>IF(LEFT(A3,9)="Предварит","Время опубликования:","")</f>
        <v>Время опубликования:</v>
      </c>
      <c r="AL89" s="61">
        <f ca="1">IF(LEFT(A3,9)="Предварит",NOW(),"")</f>
        <v>40992.919823842596</v>
      </c>
      <c r="AQ89" s="52"/>
      <c r="AR89" s="52"/>
      <c r="AS89" s="52"/>
      <c r="AT89" s="52"/>
      <c r="AU89" s="52"/>
      <c r="AV89" s="52"/>
      <c r="AY89" s="52"/>
      <c r="AZ89" s="52"/>
    </row>
    <row r="90" spans="6:26" ht="12.75">
      <c r="F90" s="3"/>
      <c r="G90" s="3"/>
      <c r="H90" s="3"/>
      <c r="I90" s="20"/>
      <c r="J90" s="20"/>
      <c r="K90" s="20"/>
      <c r="L90" s="20"/>
      <c r="M90" s="5"/>
      <c r="N90" s="5"/>
      <c r="O90" s="6"/>
      <c r="Z90" s="6"/>
    </row>
  </sheetData>
  <sheetProtection/>
  <mergeCells count="20">
    <mergeCell ref="G4:G5"/>
    <mergeCell ref="H4:H5"/>
    <mergeCell ref="O4:Y4"/>
    <mergeCell ref="Z4:AJ4"/>
    <mergeCell ref="M4:M5"/>
    <mergeCell ref="N4:N5"/>
    <mergeCell ref="I4:I5"/>
    <mergeCell ref="J4:J5"/>
    <mergeCell ref="K4:K5"/>
    <mergeCell ref="L4:L5"/>
    <mergeCell ref="A1:AY1"/>
    <mergeCell ref="A3:AY3"/>
    <mergeCell ref="A4:A5"/>
    <mergeCell ref="B4:B5"/>
    <mergeCell ref="C4:C5"/>
    <mergeCell ref="D4:D5"/>
    <mergeCell ref="AK4:AQ4"/>
    <mergeCell ref="AR4:AX4"/>
    <mergeCell ref="E4:E5"/>
    <mergeCell ref="F4:F5"/>
  </mergeCells>
  <printOptions horizontalCentered="1" verticalCentered="1"/>
  <pageMargins left="0.7874015748031497" right="0.7874015748031497" top="0.5118110236220472" bottom="0.5118110236220472" header="0.5118110236220472" footer="0.5118110236220472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2012-03-22T21:49:31Z</cp:lastPrinted>
  <dcterms:created xsi:type="dcterms:W3CDTF">1996-10-08T23:32:33Z</dcterms:created>
  <dcterms:modified xsi:type="dcterms:W3CDTF">2012-03-24T19:06:46Z</dcterms:modified>
  <cp:category/>
  <cp:version/>
  <cp:contentType/>
  <cp:contentStatus/>
</cp:coreProperties>
</file>